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EsteLivr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herbyres\Desktop\hoquei\Associaçao PPD\"/>
    </mc:Choice>
  </mc:AlternateContent>
  <xr:revisionPtr revIDLastSave="0" documentId="13_ncr:1_{7CBB3AEA-BE35-48F9-A909-DBD0B2E0F12A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CALENDARIO" sheetId="2" r:id="rId1"/>
    <sheet name="ESCALÕES ETARIOS" sheetId="1" r:id="rId2"/>
    <sheet name="CLASSIFICAÇÃO" sheetId="3" r:id="rId3"/>
    <sheet name="PROVAS" sheetId="4" r:id="rId4"/>
    <sheet name="Folha5" sheetId="5" r:id="rId5"/>
    <sheet name="Folha2" sheetId="10" r:id="rId6"/>
    <sheet name="ESTÁGIO" sheetId="11" r:id="rId7"/>
    <sheet name="CALENDARIO (2)" sheetId="12" r:id="rId8"/>
  </sheets>
  <externalReferences>
    <externalReference r:id="rId9"/>
  </externalReferences>
  <definedNames>
    <definedName name="_xlnm._FilterDatabase" localSheetId="0" hidden="1">CALENDARIO!$B$1:$L$150</definedName>
    <definedName name="_xlnm._FilterDatabase" localSheetId="7" hidden="1">'CALENDARIO (2)'!#REF!</definedName>
    <definedName name="_xlnm._FilterDatabase" localSheetId="2" hidden="1">CLASSIFICAÇÃO!$A$5:$K$18</definedName>
    <definedName name="escaloes" localSheetId="7">Tabela2[CATEGORIA]</definedName>
    <definedName name="escaloes">Tabela2[CATEGORIA]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" i="2" l="1"/>
  <c r="L13" i="2"/>
  <c r="M13" i="2"/>
  <c r="K14" i="2"/>
  <c r="L14" i="2"/>
  <c r="M14" i="2"/>
  <c r="M15" i="2"/>
  <c r="M16" i="2"/>
  <c r="K17" i="2"/>
  <c r="L17" i="2"/>
  <c r="M17" i="2"/>
  <c r="K18" i="2"/>
  <c r="L18" i="2"/>
  <c r="M18" i="2"/>
  <c r="K19" i="2"/>
  <c r="L19" i="2"/>
  <c r="M19" i="2"/>
  <c r="K20" i="2"/>
  <c r="L20" i="2"/>
  <c r="M20" i="2"/>
  <c r="K21" i="2"/>
  <c r="L21" i="2"/>
  <c r="M21" i="2"/>
  <c r="K147" i="2" l="1"/>
  <c r="K148" i="2"/>
  <c r="K149" i="2"/>
  <c r="K150" i="2"/>
  <c r="L147" i="2"/>
  <c r="L148" i="2"/>
  <c r="L149" i="2"/>
  <c r="L150" i="2"/>
  <c r="M147" i="2"/>
  <c r="M148" i="2"/>
  <c r="M149" i="2"/>
  <c r="M150" i="2"/>
  <c r="K146" i="2"/>
  <c r="L146" i="2"/>
  <c r="M146" i="2"/>
  <c r="K143" i="2"/>
  <c r="K144" i="2"/>
  <c r="K145" i="2"/>
  <c r="L143" i="2"/>
  <c r="L144" i="2"/>
  <c r="L145" i="2"/>
  <c r="M143" i="2"/>
  <c r="M144" i="2"/>
  <c r="M145" i="2"/>
  <c r="K141" i="2"/>
  <c r="K142" i="2"/>
  <c r="L141" i="2"/>
  <c r="L142" i="2"/>
  <c r="M141" i="2"/>
  <c r="M142" i="2"/>
  <c r="K139" i="2"/>
  <c r="K140" i="2"/>
  <c r="L139" i="2"/>
  <c r="L140" i="2"/>
  <c r="M139" i="2"/>
  <c r="M140" i="2"/>
  <c r="K137" i="2"/>
  <c r="K138" i="2"/>
  <c r="L137" i="2"/>
  <c r="L138" i="2"/>
  <c r="M137" i="2"/>
  <c r="M138" i="2"/>
  <c r="K133" i="2"/>
  <c r="K134" i="2"/>
  <c r="K135" i="2"/>
  <c r="K136" i="2"/>
  <c r="L133" i="2"/>
  <c r="L134" i="2"/>
  <c r="L135" i="2"/>
  <c r="L136" i="2"/>
  <c r="M133" i="2"/>
  <c r="M134" i="2"/>
  <c r="M135" i="2"/>
  <c r="M136" i="2"/>
  <c r="K128" i="2" l="1"/>
  <c r="K129" i="2"/>
  <c r="K130" i="2"/>
  <c r="K131" i="2"/>
  <c r="K132" i="2"/>
  <c r="L128" i="2"/>
  <c r="L129" i="2"/>
  <c r="L130" i="2"/>
  <c r="L131" i="2"/>
  <c r="L132" i="2"/>
  <c r="M128" i="2"/>
  <c r="M129" i="2"/>
  <c r="M130" i="2"/>
  <c r="M131" i="2"/>
  <c r="M132" i="2"/>
  <c r="K126" i="2" l="1"/>
  <c r="K127" i="2"/>
  <c r="L126" i="2"/>
  <c r="L127" i="2"/>
  <c r="M126" i="2"/>
  <c r="M127" i="2"/>
  <c r="M122" i="2"/>
  <c r="K121" i="2"/>
  <c r="K123" i="2"/>
  <c r="K124" i="2"/>
  <c r="K125" i="2"/>
  <c r="L121" i="2"/>
  <c r="L123" i="2"/>
  <c r="L124" i="2"/>
  <c r="L125" i="2"/>
  <c r="M121" i="2"/>
  <c r="M123" i="2"/>
  <c r="M124" i="2"/>
  <c r="M125" i="2"/>
  <c r="K120" i="2"/>
  <c r="L120" i="2"/>
  <c r="M120" i="2"/>
  <c r="K119" i="2"/>
  <c r="L119" i="2"/>
  <c r="M119" i="2"/>
  <c r="K118" i="2"/>
  <c r="L118" i="2"/>
  <c r="M118" i="2"/>
  <c r="K117" i="2"/>
  <c r="L117" i="2"/>
  <c r="M117" i="2"/>
  <c r="K116" i="2"/>
  <c r="L116" i="2"/>
  <c r="M116" i="2"/>
  <c r="K115" i="2"/>
  <c r="L115" i="2"/>
  <c r="M115" i="2"/>
  <c r="K114" i="2"/>
  <c r="L114" i="2"/>
  <c r="M114" i="2"/>
  <c r="K109" i="2"/>
  <c r="L109" i="2"/>
  <c r="M109" i="2"/>
  <c r="K113" i="2" l="1"/>
  <c r="L113" i="2"/>
  <c r="M113" i="2"/>
  <c r="K112" i="2"/>
  <c r="L112" i="2"/>
  <c r="M112" i="2"/>
  <c r="K111" i="2"/>
  <c r="L111" i="2"/>
  <c r="M111" i="2"/>
  <c r="K110" i="2"/>
  <c r="L110" i="2"/>
  <c r="M110" i="2"/>
  <c r="K108" i="2"/>
  <c r="L108" i="2"/>
  <c r="M108" i="2"/>
  <c r="K107" i="2"/>
  <c r="L107" i="2"/>
  <c r="M107" i="2"/>
  <c r="K106" i="2"/>
  <c r="L106" i="2"/>
  <c r="M106" i="2"/>
  <c r="K105" i="2"/>
  <c r="L105" i="2"/>
  <c r="M105" i="2"/>
  <c r="K104" i="2"/>
  <c r="L104" i="2"/>
  <c r="M104" i="2"/>
  <c r="K103" i="2"/>
  <c r="L103" i="2"/>
  <c r="M103" i="2"/>
  <c r="K102" i="2"/>
  <c r="L102" i="2"/>
  <c r="M102" i="2"/>
  <c r="K101" i="2"/>
  <c r="L101" i="2"/>
  <c r="M101" i="2"/>
  <c r="D18" i="3" l="1"/>
  <c r="F18" i="3"/>
  <c r="G18" i="3"/>
  <c r="H18" i="3"/>
  <c r="I18" i="3"/>
  <c r="J18" i="3"/>
  <c r="D17" i="3"/>
  <c r="F17" i="3"/>
  <c r="G17" i="3"/>
  <c r="H17" i="3"/>
  <c r="I17" i="3"/>
  <c r="J17" i="3"/>
  <c r="D16" i="3"/>
  <c r="F16" i="3"/>
  <c r="G16" i="3"/>
  <c r="H16" i="3"/>
  <c r="I16" i="3"/>
  <c r="J16" i="3"/>
  <c r="D15" i="3"/>
  <c r="F15" i="3"/>
  <c r="G15" i="3"/>
  <c r="H15" i="3"/>
  <c r="I15" i="3"/>
  <c r="J15" i="3"/>
  <c r="D14" i="3"/>
  <c r="F14" i="3"/>
  <c r="G14" i="3"/>
  <c r="H14" i="3"/>
  <c r="I14" i="3"/>
  <c r="J14" i="3"/>
  <c r="I13" i="3"/>
  <c r="K18" i="3" l="1"/>
  <c r="E18" i="3"/>
  <c r="K17" i="3"/>
  <c r="K16" i="3"/>
  <c r="K15" i="3"/>
  <c r="E17" i="3"/>
  <c r="E16" i="3"/>
  <c r="K14" i="3"/>
  <c r="E15" i="3"/>
  <c r="E14" i="3"/>
  <c r="K100" i="2"/>
  <c r="L100" i="2"/>
  <c r="M100" i="2"/>
  <c r="K99" i="2"/>
  <c r="L99" i="2"/>
  <c r="M99" i="2"/>
  <c r="K98" i="2" l="1"/>
  <c r="L98" i="2"/>
  <c r="M98" i="2"/>
  <c r="K97" i="2"/>
  <c r="L97" i="2"/>
  <c r="M97" i="2"/>
  <c r="K96" i="2"/>
  <c r="L96" i="2"/>
  <c r="M96" i="2"/>
  <c r="K95" i="2"/>
  <c r="L95" i="2"/>
  <c r="M95" i="2"/>
  <c r="K93" i="2" l="1"/>
  <c r="K94" i="2"/>
  <c r="L93" i="2"/>
  <c r="L94" i="2"/>
  <c r="M93" i="2"/>
  <c r="M94" i="2"/>
  <c r="K92" i="2"/>
  <c r="L92" i="2"/>
  <c r="M92" i="2"/>
  <c r="K91" i="2"/>
  <c r="L91" i="2"/>
  <c r="M91" i="2"/>
  <c r="K90" i="2"/>
  <c r="L90" i="2"/>
  <c r="M90" i="2"/>
  <c r="K87" i="2"/>
  <c r="K88" i="2"/>
  <c r="K89" i="2"/>
  <c r="L87" i="2"/>
  <c r="L88" i="2"/>
  <c r="L89" i="2"/>
  <c r="M87" i="2"/>
  <c r="M88" i="2"/>
  <c r="M89" i="2"/>
  <c r="K86" i="2" l="1"/>
  <c r="L86" i="2"/>
  <c r="M86" i="2"/>
  <c r="K85" i="2"/>
  <c r="L85" i="2"/>
  <c r="M85" i="2"/>
  <c r="K84" i="2"/>
  <c r="L84" i="2"/>
  <c r="M84" i="2"/>
  <c r="K83" i="2"/>
  <c r="L83" i="2"/>
  <c r="M83" i="2"/>
  <c r="K82" i="2"/>
  <c r="L82" i="2"/>
  <c r="M82" i="2"/>
  <c r="K81" i="2"/>
  <c r="L81" i="2"/>
  <c r="M81" i="2"/>
  <c r="K80" i="2"/>
  <c r="L80" i="2"/>
  <c r="M80" i="2"/>
  <c r="K79" i="2"/>
  <c r="L79" i="2"/>
  <c r="M79" i="2"/>
  <c r="K78" i="2" l="1"/>
  <c r="L78" i="2"/>
  <c r="M78" i="2"/>
  <c r="K77" i="2"/>
  <c r="L77" i="2"/>
  <c r="M77" i="2"/>
  <c r="K53" i="2"/>
  <c r="L53" i="2"/>
  <c r="M53" i="2"/>
  <c r="K76" i="2"/>
  <c r="L76" i="2"/>
  <c r="M76" i="2"/>
  <c r="K73" i="2"/>
  <c r="K74" i="2"/>
  <c r="K75" i="2"/>
  <c r="L73" i="2"/>
  <c r="L74" i="2"/>
  <c r="L75" i="2"/>
  <c r="M73" i="2"/>
  <c r="M74" i="2"/>
  <c r="M75" i="2"/>
  <c r="K54" i="2" l="1"/>
  <c r="K55" i="2"/>
  <c r="K56" i="2"/>
  <c r="K57" i="2"/>
  <c r="L54" i="2"/>
  <c r="L55" i="2"/>
  <c r="L56" i="2"/>
  <c r="L57" i="2"/>
  <c r="M54" i="2"/>
  <c r="M55" i="2"/>
  <c r="M56" i="2"/>
  <c r="M57" i="2"/>
  <c r="D12" i="4"/>
  <c r="D13" i="4"/>
  <c r="D14" i="4"/>
  <c r="D15" i="4"/>
  <c r="D16" i="4"/>
  <c r="E12" i="4"/>
  <c r="E13" i="4"/>
  <c r="E14" i="4"/>
  <c r="E15" i="4"/>
  <c r="E16" i="4"/>
  <c r="D11" i="4"/>
  <c r="E11" i="4"/>
  <c r="F12" i="4" l="1"/>
  <c r="G12" i="4" s="1"/>
  <c r="F16" i="4"/>
  <c r="G16" i="4" s="1"/>
  <c r="F14" i="4"/>
  <c r="G14" i="4" s="1"/>
  <c r="F13" i="4"/>
  <c r="G13" i="4" s="1"/>
  <c r="F15" i="4"/>
  <c r="G15" i="4" s="1"/>
  <c r="F11" i="4"/>
  <c r="G11" i="4" s="1"/>
  <c r="K58" i="2"/>
  <c r="K52" i="2"/>
  <c r="K61" i="2"/>
  <c r="K65" i="2"/>
  <c r="K64" i="2"/>
  <c r="K68" i="2"/>
  <c r="K71" i="2"/>
  <c r="K72" i="2"/>
  <c r="L58" i="2"/>
  <c r="L52" i="2"/>
  <c r="L61" i="2"/>
  <c r="L65" i="2"/>
  <c r="L64" i="2"/>
  <c r="L68" i="2"/>
  <c r="L71" i="2"/>
  <c r="L72" i="2"/>
  <c r="M58" i="2"/>
  <c r="M52" i="2"/>
  <c r="M61" i="2"/>
  <c r="M65" i="2"/>
  <c r="M64" i="2"/>
  <c r="M68" i="2"/>
  <c r="M71" i="2"/>
  <c r="M72" i="2"/>
  <c r="K60" i="2"/>
  <c r="K63" i="2"/>
  <c r="K67" i="2"/>
  <c r="K70" i="2"/>
  <c r="L60" i="2"/>
  <c r="L63" i="2"/>
  <c r="L67" i="2"/>
  <c r="L70" i="2"/>
  <c r="M60" i="2"/>
  <c r="M63" i="2"/>
  <c r="M67" i="2"/>
  <c r="M70" i="2"/>
  <c r="K66" i="2"/>
  <c r="K69" i="2"/>
  <c r="L66" i="2"/>
  <c r="L69" i="2"/>
  <c r="M66" i="2"/>
  <c r="M69" i="2"/>
  <c r="K59" i="2"/>
  <c r="L59" i="2"/>
  <c r="M59" i="2"/>
  <c r="K62" i="2"/>
  <c r="L62" i="2"/>
  <c r="M62" i="2"/>
  <c r="K51" i="2"/>
  <c r="L51" i="2"/>
  <c r="M51" i="2"/>
  <c r="K49" i="2"/>
  <c r="L49" i="2"/>
  <c r="M49" i="2"/>
  <c r="K33" i="2"/>
  <c r="L33" i="2"/>
  <c r="M33" i="2"/>
  <c r="K44" i="2"/>
  <c r="L44" i="2"/>
  <c r="M44" i="2"/>
  <c r="K46" i="2"/>
  <c r="K47" i="2"/>
  <c r="K50" i="2"/>
  <c r="L46" i="2"/>
  <c r="L47" i="2"/>
  <c r="L50" i="2"/>
  <c r="M46" i="2"/>
  <c r="M47" i="2"/>
  <c r="M50" i="2"/>
  <c r="K41" i="2"/>
  <c r="K42" i="2"/>
  <c r="K48" i="2"/>
  <c r="L41" i="2"/>
  <c r="L42" i="2"/>
  <c r="L48" i="2"/>
  <c r="M41" i="2"/>
  <c r="M42" i="2"/>
  <c r="M48" i="2"/>
  <c r="K37" i="2"/>
  <c r="L37" i="2"/>
  <c r="M37" i="2"/>
  <c r="K36" i="2"/>
  <c r="L36" i="2"/>
  <c r="M36" i="2"/>
  <c r="K35" i="2"/>
  <c r="L35" i="2"/>
  <c r="M35" i="2"/>
  <c r="K40" i="2"/>
  <c r="K45" i="2"/>
  <c r="L40" i="2"/>
  <c r="L45" i="2"/>
  <c r="M40" i="2"/>
  <c r="M45" i="2"/>
  <c r="K24" i="2"/>
  <c r="K34" i="2"/>
  <c r="K38" i="2"/>
  <c r="K39" i="2"/>
  <c r="K43" i="2"/>
  <c r="L24" i="2"/>
  <c r="L34" i="2"/>
  <c r="L38" i="2"/>
  <c r="L39" i="2"/>
  <c r="L43" i="2"/>
  <c r="M24" i="2"/>
  <c r="M34" i="2"/>
  <c r="M38" i="2"/>
  <c r="M39" i="2"/>
  <c r="M43" i="2"/>
  <c r="D10" i="4"/>
  <c r="E10" i="4" l="1"/>
  <c r="F10" i="4" s="1"/>
  <c r="G10" i="4" s="1"/>
  <c r="K29" i="2"/>
  <c r="L29" i="2"/>
  <c r="M29" i="2"/>
  <c r="K25" i="2"/>
  <c r="L25" i="2"/>
  <c r="M25" i="2"/>
  <c r="K23" i="2"/>
  <c r="K26" i="2"/>
  <c r="K32" i="2"/>
  <c r="L23" i="2"/>
  <c r="L26" i="2"/>
  <c r="L32" i="2"/>
  <c r="M23" i="2"/>
  <c r="M26" i="2"/>
  <c r="M32" i="2"/>
  <c r="K22" i="2"/>
  <c r="K28" i="2"/>
  <c r="K31" i="2"/>
  <c r="L22" i="2"/>
  <c r="L28" i="2"/>
  <c r="L31" i="2"/>
  <c r="M22" i="2"/>
  <c r="M28" i="2"/>
  <c r="M31" i="2"/>
  <c r="K27" i="2"/>
  <c r="K30" i="2"/>
  <c r="L27" i="2"/>
  <c r="L30" i="2"/>
  <c r="M27" i="2"/>
  <c r="M30" i="2"/>
  <c r="D13" i="3" l="1"/>
  <c r="H13" i="3"/>
  <c r="J13" i="3"/>
  <c r="K13" i="3" s="1"/>
  <c r="D5" i="4"/>
  <c r="K2" i="2"/>
  <c r="K3" i="2"/>
  <c r="K4" i="2"/>
  <c r="K5" i="2"/>
  <c r="K9" i="2"/>
  <c r="E7" i="4" l="1"/>
  <c r="F7" i="4" s="1"/>
  <c r="G7" i="4" s="1"/>
  <c r="E8" i="4"/>
  <c r="F8" i="4" s="1"/>
  <c r="G8" i="4" s="1"/>
  <c r="E6" i="4"/>
  <c r="F6" i="4" s="1"/>
  <c r="G6" i="4" s="1"/>
  <c r="E9" i="4"/>
  <c r="F9" i="4" s="1"/>
  <c r="G9" i="4" s="1"/>
  <c r="I8" i="3"/>
  <c r="I10" i="3"/>
  <c r="I7" i="3"/>
  <c r="J11" i="3"/>
  <c r="J8" i="3"/>
  <c r="J7" i="3"/>
  <c r="I12" i="3"/>
  <c r="I6" i="3"/>
  <c r="I9" i="3"/>
  <c r="I11" i="3"/>
  <c r="J10" i="3"/>
  <c r="J12" i="3"/>
  <c r="J9" i="3"/>
  <c r="J6" i="3"/>
  <c r="D8" i="3"/>
  <c r="D10" i="3"/>
  <c r="D7" i="3"/>
  <c r="D12" i="3"/>
  <c r="D9" i="3"/>
  <c r="D11" i="3"/>
  <c r="E5" i="4"/>
  <c r="F5" i="4" s="1"/>
  <c r="G5" i="4" s="1"/>
  <c r="K6" i="3" l="1"/>
  <c r="K11" i="3"/>
  <c r="K9" i="3"/>
  <c r="K8" i="3"/>
  <c r="K12" i="3"/>
  <c r="K10" i="3"/>
  <c r="K7" i="3"/>
  <c r="L2" i="2"/>
  <c r="L4" i="2"/>
  <c r="L5" i="2"/>
  <c r="L7" i="2"/>
  <c r="L9" i="2"/>
  <c r="L3" i="2"/>
  <c r="F13" i="3" l="1"/>
  <c r="E13" i="3" s="1"/>
  <c r="H8" i="3"/>
  <c r="H7" i="3"/>
  <c r="H10" i="3"/>
  <c r="H9" i="3"/>
  <c r="H6" i="3"/>
  <c r="F9" i="3"/>
  <c r="F8" i="3"/>
  <c r="H12" i="3"/>
  <c r="H11" i="3"/>
  <c r="F7" i="3"/>
  <c r="F6" i="3"/>
  <c r="F12" i="3"/>
  <c r="F10" i="3"/>
  <c r="F11" i="3"/>
  <c r="M2" i="2"/>
  <c r="M4" i="2"/>
  <c r="M6" i="2"/>
  <c r="M5" i="2"/>
  <c r="M7" i="2"/>
  <c r="M10" i="2"/>
  <c r="M8" i="2"/>
  <c r="M9" i="2"/>
  <c r="M11" i="2"/>
  <c r="M12" i="2"/>
  <c r="M3" i="2"/>
  <c r="D3" i="4"/>
  <c r="D4" i="4"/>
  <c r="G13" i="3" l="1"/>
  <c r="E7" i="3"/>
  <c r="E6" i="3"/>
  <c r="E10" i="3"/>
  <c r="E9" i="3"/>
  <c r="E8" i="3"/>
  <c r="G9" i="3"/>
  <c r="G8" i="3"/>
  <c r="E12" i="3"/>
  <c r="E11" i="3"/>
  <c r="G6" i="3"/>
  <c r="G7" i="3"/>
  <c r="G11" i="3"/>
  <c r="G10" i="3"/>
  <c r="G12" i="3"/>
  <c r="E3" i="4"/>
  <c r="F3" i="4" s="1"/>
  <c r="G3" i="4" s="1"/>
  <c r="E4" i="4"/>
  <c r="F4" i="4" s="1"/>
  <c r="G4" i="4" s="1"/>
</calcChain>
</file>

<file path=xl/sharedStrings.xml><?xml version="1.0" encoding="utf-8"?>
<sst xmlns="http://schemas.openxmlformats.org/spreadsheetml/2006/main" count="797" uniqueCount="123">
  <si>
    <t xml:space="preserve">ANO DO NASCIMENTO </t>
  </si>
  <si>
    <t xml:space="preserve">IDADE </t>
  </si>
  <si>
    <t>CATEGORIA</t>
  </si>
  <si>
    <t xml:space="preserve">1994 e anteriores </t>
  </si>
  <si>
    <t xml:space="preserve">20 ou mais </t>
  </si>
  <si>
    <t>SÉNIOR</t>
  </si>
  <si>
    <t>SUB 20</t>
  </si>
  <si>
    <t xml:space="preserve">1999 - 1998 </t>
  </si>
  <si>
    <t>SUB 17</t>
  </si>
  <si>
    <t xml:space="preserve">2001 - 2000 </t>
  </si>
  <si>
    <t>SUB 15</t>
  </si>
  <si>
    <t xml:space="preserve">2003 - 2002 </t>
  </si>
  <si>
    <t>SUB 13</t>
  </si>
  <si>
    <t xml:space="preserve">2005 - 2004 </t>
  </si>
  <si>
    <t>ESCOLAR</t>
  </si>
  <si>
    <t xml:space="preserve">2007 - 2006 </t>
  </si>
  <si>
    <t xml:space="preserve">7 e 8 </t>
  </si>
  <si>
    <t>BENJAMIM</t>
  </si>
  <si>
    <t xml:space="preserve">2010 - 2009 - 2008 </t>
  </si>
  <si>
    <t xml:space="preserve">4,  5 e 6 </t>
  </si>
  <si>
    <t>BAMBI</t>
  </si>
  <si>
    <t>09 e 10</t>
  </si>
  <si>
    <t>11 e 12</t>
  </si>
  <si>
    <t xml:space="preserve">13 e 14 </t>
  </si>
  <si>
    <t xml:space="preserve">15 e 16 </t>
  </si>
  <si>
    <t xml:space="preserve">17 , 18 e 19 </t>
  </si>
  <si>
    <t xml:space="preserve">1997- 1996 - 1995 </t>
  </si>
  <si>
    <t>JOGO</t>
  </si>
  <si>
    <t>DATA</t>
  </si>
  <si>
    <t>HORA</t>
  </si>
  <si>
    <t>EQ. VISITADA</t>
  </si>
  <si>
    <t>EQ. VISITANTE</t>
  </si>
  <si>
    <t>ESCALÃO</t>
  </si>
  <si>
    <t>EQUIPAS</t>
  </si>
  <si>
    <t>H.C.PDL</t>
  </si>
  <si>
    <t>M.S.C</t>
  </si>
  <si>
    <t>H.C.PDL - SUB 17</t>
  </si>
  <si>
    <t>PROVA</t>
  </si>
  <si>
    <t>PROVAS</t>
  </si>
  <si>
    <t>TORNEIO DE ABERTURA</t>
  </si>
  <si>
    <t>Nº EQUIPAS</t>
  </si>
  <si>
    <t>Nº JOGOS</t>
  </si>
  <si>
    <t>Nº JOGOS REALIZADOS</t>
  </si>
  <si>
    <t>SITUAÇÃO</t>
  </si>
  <si>
    <t>VENCEDOR</t>
  </si>
  <si>
    <t>REALIZADO</t>
  </si>
  <si>
    <t>POR REALIZAR</t>
  </si>
  <si>
    <t>Nº JOGOS EM FALTA</t>
  </si>
  <si>
    <t>ESTADO DA PROVA</t>
  </si>
  <si>
    <t>PROVA EM CURSO</t>
  </si>
  <si>
    <t>V</t>
  </si>
  <si>
    <t>D</t>
  </si>
  <si>
    <t>E</t>
  </si>
  <si>
    <t>P</t>
  </si>
  <si>
    <t>G.M</t>
  </si>
  <si>
    <t>G.S</t>
  </si>
  <si>
    <t>DIF. G</t>
  </si>
  <si>
    <t>DERROTA</t>
  </si>
  <si>
    <t>CAMPEONATO DE SÃO MIGUEL</t>
  </si>
  <si>
    <t>VETERANOS</t>
  </si>
  <si>
    <t>M.S.C - A</t>
  </si>
  <si>
    <t>M.S.C - B</t>
  </si>
  <si>
    <t>SUB-13</t>
  </si>
  <si>
    <t>SUB-15</t>
  </si>
  <si>
    <t>SUB-20</t>
  </si>
  <si>
    <t>TOR. ABERTURA</t>
  </si>
  <si>
    <t>CAMP. SÃO MIGUEL</t>
  </si>
  <si>
    <t>FÉRIAS NATAL</t>
  </si>
  <si>
    <t>PREPARAÇÃO SELECÇÃO</t>
  </si>
  <si>
    <t>SELECÇÃO SUB-13 E SUB-15</t>
  </si>
  <si>
    <t>CAMP. AÇORIANO</t>
  </si>
  <si>
    <t>INTER REGIÕES</t>
  </si>
  <si>
    <t>INTERRUPÇÃO CARNAVAL</t>
  </si>
  <si>
    <t>INTERRUPÇÃO PÁSCOA</t>
  </si>
  <si>
    <t>TAÇA APPD</t>
  </si>
  <si>
    <t>TAÇA AMIZADE</t>
  </si>
  <si>
    <t>SELEÇÃO S. MIGUEL</t>
  </si>
  <si>
    <t>HCPDL - SUB 17</t>
  </si>
  <si>
    <t>TORNEIRO DE ENCERRAMENTO</t>
  </si>
  <si>
    <t>TOR. ENCERRAMENTO</t>
  </si>
  <si>
    <t>TORN. ENCERRAMENTO</t>
  </si>
  <si>
    <t>Coluna1</t>
  </si>
  <si>
    <t>Coluna2</t>
  </si>
  <si>
    <t xml:space="preserve">INICIO </t>
  </si>
  <si>
    <t>FIM</t>
  </si>
  <si>
    <t>ESTÁGIO NATAL INFANTIS</t>
  </si>
  <si>
    <t>ESTÁGIO NATAL INICIADOS</t>
  </si>
  <si>
    <t>SUB13</t>
  </si>
  <si>
    <t>TAÇA MANUEL FRANCISCO</t>
  </si>
  <si>
    <t xml:space="preserve">ESCOLA MSC/PDL </t>
  </si>
  <si>
    <t xml:space="preserve">ESCOLA PDL/MSC </t>
  </si>
  <si>
    <t>SUB20 FEM</t>
  </si>
  <si>
    <t>H.C.PDL - FEM - A</t>
  </si>
  <si>
    <t>H.C.PDL - FEM - B</t>
  </si>
  <si>
    <t xml:space="preserve"> </t>
  </si>
  <si>
    <t>TORNEIO ENCERRAMENTO</t>
  </si>
  <si>
    <t>H.C.PDL - F - Sub20</t>
  </si>
  <si>
    <t>H.C.PDL - F - Sub17</t>
  </si>
  <si>
    <t>C.H.C</t>
  </si>
  <si>
    <t>H.C.PDL-Sub20</t>
  </si>
  <si>
    <t>H.C.PDL-sub20</t>
  </si>
  <si>
    <t>Todos</t>
  </si>
  <si>
    <t>ESCOLAS</t>
  </si>
  <si>
    <t>FESTA DE CONVíVIO</t>
  </si>
  <si>
    <t>Complexo Desportivo Sidonio Serpa</t>
  </si>
  <si>
    <t>P.Delgada</t>
  </si>
  <si>
    <t>R.Grande</t>
  </si>
  <si>
    <t>Seniores</t>
  </si>
  <si>
    <t>H.C.PDL- Sub20</t>
  </si>
  <si>
    <t>SUB 20 FEM</t>
  </si>
  <si>
    <t>H.C.PDL - SUB 20</t>
  </si>
  <si>
    <t>C.H.C_A</t>
  </si>
  <si>
    <t>H.C.PDL_A</t>
  </si>
  <si>
    <t>H.C.PDL_B</t>
  </si>
  <si>
    <t>C.H.C_B</t>
  </si>
  <si>
    <t>M.S.C_A</t>
  </si>
  <si>
    <t>M.S.C_B</t>
  </si>
  <si>
    <t>Mimi Hoquei</t>
  </si>
  <si>
    <t>Mini Hoquei</t>
  </si>
  <si>
    <t>Escolinhas/Bambis/Benjamins/infantis</t>
  </si>
  <si>
    <t>M.S.C.</t>
  </si>
  <si>
    <t>16.00</t>
  </si>
  <si>
    <t>TORNEIO APSM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</si>
</sst>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mmm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3" tint="0.79998168889431442"/>
      </right>
      <top/>
      <bottom/>
      <diagonal/>
    </border>
    <border>
      <left/>
      <right style="thin">
        <color theme="3" tint="0.7999816888943144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3" tint="0.79998168889431442"/>
      </right>
      <top style="thin">
        <color indexed="64"/>
      </top>
      <bottom/>
      <diagonal/>
    </border>
    <border>
      <left style="medium">
        <color rgb="FF95B3D7"/>
      </left>
      <right/>
      <top style="medium">
        <color rgb="FF95B3D7"/>
      </top>
      <bottom style="medium">
        <color rgb="FF95B3D7"/>
      </bottom>
      <diagonal/>
    </border>
    <border>
      <left/>
      <right/>
      <top style="medium">
        <color rgb="FF95B3D7"/>
      </top>
      <bottom style="medium">
        <color rgb="FF95B3D7"/>
      </bottom>
      <diagonal/>
    </border>
    <border>
      <left/>
      <right style="medium">
        <color rgb="FFC5D9F1"/>
      </right>
      <top style="medium">
        <color rgb="FF95B3D7"/>
      </top>
      <bottom style="medium">
        <color rgb="FF95B3D7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Border="1"/>
    <xf numFmtId="0" fontId="0" fillId="0" borderId="0" xfId="0" applyFont="1" applyFill="1" applyBorder="1"/>
    <xf numFmtId="0" fontId="0" fillId="0" borderId="1" xfId="0" applyBorder="1" applyAlignment="1">
      <alignment wrapText="1"/>
    </xf>
    <xf numFmtId="0" fontId="2" fillId="0" borderId="0" xfId="0" applyFont="1"/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2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14" fontId="0" fillId="0" borderId="11" xfId="0" applyNumberFormat="1" applyFill="1" applyBorder="1" applyAlignment="1">
      <alignment horizontal="center"/>
    </xf>
    <xf numFmtId="0" fontId="2" fillId="0" borderId="4" xfId="0" applyFont="1" applyBorder="1"/>
    <xf numFmtId="0" fontId="0" fillId="0" borderId="9" xfId="0" applyBorder="1" applyAlignment="1">
      <alignment wrapText="1"/>
    </xf>
    <xf numFmtId="0" fontId="2" fillId="0" borderId="10" xfId="0" applyFont="1" applyBorder="1"/>
    <xf numFmtId="14" fontId="0" fillId="0" borderId="2" xfId="0" applyNumberFormat="1" applyFill="1" applyBorder="1" applyAlignment="1">
      <alignment horizontal="center"/>
    </xf>
    <xf numFmtId="0" fontId="2" fillId="0" borderId="0" xfId="0" applyNumberFormat="1" applyFont="1" applyFill="1" applyBorder="1"/>
    <xf numFmtId="1" fontId="0" fillId="0" borderId="0" xfId="0" applyNumberFormat="1" applyFill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textRotation="90"/>
    </xf>
    <xf numFmtId="1" fontId="2" fillId="0" borderId="0" xfId="0" applyNumberFormat="1" applyFont="1" applyFill="1" applyBorder="1" applyAlignment="1">
      <alignment vertical="center" textRotation="90"/>
    </xf>
    <xf numFmtId="1" fontId="2" fillId="0" borderId="0" xfId="0" applyNumberFormat="1" applyFont="1" applyFill="1" applyBorder="1" applyAlignment="1">
      <alignment horizontal="center" vertical="center" textRotation="90"/>
    </xf>
    <xf numFmtId="1" fontId="6" fillId="0" borderId="0" xfId="0" applyNumberFormat="1" applyFont="1" applyFill="1" applyBorder="1" applyAlignment="1">
      <alignment horizontal="center" vertical="center" textRotation="90"/>
    </xf>
    <xf numFmtId="1" fontId="0" fillId="0" borderId="15" xfId="0" applyNumberFormat="1" applyFill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1" fontId="2" fillId="4" borderId="16" xfId="0" applyNumberFormat="1" applyFont="1" applyFill="1" applyBorder="1" applyAlignment="1">
      <alignment horizontal="center" vertical="center" textRotation="90"/>
    </xf>
    <xf numFmtId="1" fontId="2" fillId="10" borderId="16" xfId="0" applyNumberFormat="1" applyFont="1" applyFill="1" applyBorder="1" applyAlignment="1">
      <alignment vertical="center" textRotation="90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0" fillId="0" borderId="19" xfId="0" applyNumberFormat="1" applyFill="1" applyBorder="1" applyAlignment="1">
      <alignment horizontal="center"/>
    </xf>
    <xf numFmtId="1" fontId="4" fillId="0" borderId="16" xfId="0" applyNumberFormat="1" applyFont="1" applyFill="1" applyBorder="1" applyAlignment="1">
      <alignment horizontal="center" vertical="center" wrapText="1"/>
    </xf>
    <xf numFmtId="1" fontId="3" fillId="0" borderId="16" xfId="0" applyNumberFormat="1" applyFont="1" applyFill="1" applyBorder="1" applyAlignment="1">
      <alignment horizontal="center" vertical="center" textRotation="90"/>
    </xf>
    <xf numFmtId="1" fontId="2" fillId="0" borderId="15" xfId="0" applyNumberFormat="1" applyFont="1" applyFill="1" applyBorder="1" applyAlignment="1">
      <alignment vertical="center" textRotation="90"/>
    </xf>
    <xf numFmtId="1" fontId="3" fillId="0" borderId="16" xfId="0" applyNumberFormat="1" applyFont="1" applyFill="1" applyBorder="1" applyAlignment="1">
      <alignment vertical="center" textRotation="90"/>
    </xf>
    <xf numFmtId="1" fontId="3" fillId="0" borderId="19" xfId="0" applyNumberFormat="1" applyFont="1" applyFill="1" applyBorder="1" applyAlignment="1">
      <alignment vertical="center" textRotation="90"/>
    </xf>
    <xf numFmtId="1" fontId="0" fillId="0" borderId="20" xfId="0" applyNumberFormat="1" applyFill="1" applyBorder="1" applyAlignment="1">
      <alignment horizontal="center"/>
    </xf>
    <xf numFmtId="1" fontId="0" fillId="0" borderId="21" xfId="0" applyNumberFormat="1" applyFill="1" applyBorder="1" applyAlignment="1">
      <alignment horizontal="center"/>
    </xf>
    <xf numFmtId="1" fontId="0" fillId="0" borderId="22" xfId="0" applyNumberFormat="1" applyFill="1" applyBorder="1" applyAlignment="1">
      <alignment horizontal="center"/>
    </xf>
    <xf numFmtId="1" fontId="2" fillId="5" borderId="17" xfId="0" applyNumberFormat="1" applyFont="1" applyFill="1" applyBorder="1" applyAlignment="1">
      <alignment horizontal="center" vertical="center" textRotation="90"/>
    </xf>
    <xf numFmtId="1" fontId="2" fillId="9" borderId="18" xfId="0" applyNumberFormat="1" applyFont="1" applyFill="1" applyBorder="1" applyAlignment="1">
      <alignment horizontal="center" vertical="center" textRotation="90"/>
    </xf>
    <xf numFmtId="1" fontId="3" fillId="11" borderId="19" xfId="0" applyNumberFormat="1" applyFont="1" applyFill="1" applyBorder="1" applyAlignment="1">
      <alignment horizontal="center" vertical="center" textRotation="90"/>
    </xf>
    <xf numFmtId="1" fontId="3" fillId="11" borderId="18" xfId="0" applyNumberFormat="1" applyFont="1" applyFill="1" applyBorder="1" applyAlignment="1">
      <alignment horizontal="center" vertical="center" textRotation="90"/>
    </xf>
    <xf numFmtId="1" fontId="2" fillId="10" borderId="19" xfId="0" applyNumberFormat="1" applyFont="1" applyFill="1" applyBorder="1" applyAlignment="1">
      <alignment horizontal="center" vertical="center" textRotation="90"/>
    </xf>
    <xf numFmtId="1" fontId="6" fillId="10" borderId="19" xfId="0" applyNumberFormat="1" applyFont="1" applyFill="1" applyBorder="1" applyAlignment="1">
      <alignment horizontal="center" vertical="center" textRotation="90"/>
    </xf>
    <xf numFmtId="1" fontId="0" fillId="0" borderId="1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" fontId="2" fillId="4" borderId="14" xfId="0" applyNumberFormat="1" applyFont="1" applyFill="1" applyBorder="1" applyAlignment="1">
      <alignment horizontal="center" vertical="center" textRotation="90"/>
    </xf>
    <xf numFmtId="1" fontId="0" fillId="0" borderId="12" xfId="0" applyNumberForma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 vertical="center" textRotation="90"/>
    </xf>
    <xf numFmtId="1" fontId="4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left"/>
    </xf>
    <xf numFmtId="0" fontId="7" fillId="0" borderId="0" xfId="0" applyFont="1" applyBorder="1"/>
    <xf numFmtId="0" fontId="0" fillId="0" borderId="2" xfId="0" applyFont="1" applyFill="1" applyBorder="1" applyAlignment="1">
      <alignment horizontal="center"/>
    </xf>
    <xf numFmtId="20" fontId="0" fillId="0" borderId="2" xfId="0" applyNumberFormat="1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24" xfId="0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20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0" fillId="4" borderId="0" xfId="0" applyFont="1" applyFill="1" applyBorder="1" applyAlignment="1">
      <alignment horizontal="center"/>
    </xf>
    <xf numFmtId="20" fontId="0" fillId="4" borderId="0" xfId="0" applyNumberFormat="1" applyFont="1" applyFill="1" applyBorder="1" applyAlignment="1">
      <alignment horizontal="center"/>
    </xf>
    <xf numFmtId="0" fontId="0" fillId="4" borderId="0" xfId="0" applyFont="1" applyFill="1" applyBorder="1" applyAlignment="1">
      <alignment horizontal="right"/>
    </xf>
    <xf numFmtId="0" fontId="0" fillId="4" borderId="0" xfId="0" applyFont="1" applyFill="1" applyBorder="1" applyAlignment="1">
      <alignment horizontal="left"/>
    </xf>
    <xf numFmtId="0" fontId="0" fillId="12" borderId="0" xfId="0" applyFont="1" applyFill="1" applyBorder="1" applyAlignment="1">
      <alignment horizontal="center"/>
    </xf>
    <xf numFmtId="14" fontId="0" fillId="12" borderId="0" xfId="0" applyNumberFormat="1" applyFont="1" applyFill="1" applyBorder="1" applyAlignment="1">
      <alignment horizontal="center"/>
    </xf>
    <xf numFmtId="20" fontId="0" fillId="12" borderId="0" xfId="0" applyNumberFormat="1" applyFont="1" applyFill="1" applyBorder="1" applyAlignment="1">
      <alignment horizontal="center"/>
    </xf>
    <xf numFmtId="0" fontId="0" fillId="12" borderId="0" xfId="0" applyFont="1" applyFill="1" applyBorder="1" applyAlignment="1">
      <alignment horizontal="right"/>
    </xf>
    <xf numFmtId="0" fontId="0" fillId="12" borderId="0" xfId="0" applyFont="1" applyFill="1" applyBorder="1" applyAlignment="1">
      <alignment horizontal="left"/>
    </xf>
    <xf numFmtId="0" fontId="0" fillId="13" borderId="0" xfId="0" applyFill="1" applyBorder="1" applyAlignment="1">
      <alignment horizontal="center"/>
    </xf>
    <xf numFmtId="20" fontId="0" fillId="13" borderId="0" xfId="0" applyNumberFormat="1" applyFill="1" applyBorder="1" applyAlignment="1">
      <alignment horizontal="center"/>
    </xf>
    <xf numFmtId="0" fontId="0" fillId="13" borderId="0" xfId="0" applyFill="1" applyBorder="1" applyAlignment="1">
      <alignment horizontal="right"/>
    </xf>
    <xf numFmtId="0" fontId="0" fillId="13" borderId="0" xfId="0" applyFill="1" applyBorder="1" applyAlignment="1">
      <alignment horizontal="left"/>
    </xf>
    <xf numFmtId="0" fontId="0" fillId="13" borderId="24" xfId="0" applyFill="1" applyBorder="1" applyAlignment="1">
      <alignment horizontal="left"/>
    </xf>
    <xf numFmtId="14" fontId="0" fillId="0" borderId="11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0" fillId="4" borderId="26" xfId="0" applyFill="1" applyBorder="1" applyAlignment="1">
      <alignment horizontal="right"/>
    </xf>
    <xf numFmtId="14" fontId="0" fillId="4" borderId="11" xfId="0" applyNumberFormat="1" applyFill="1" applyBorder="1" applyAlignment="1">
      <alignment horizontal="center"/>
    </xf>
    <xf numFmtId="20" fontId="0" fillId="4" borderId="0" xfId="0" applyNumberFormat="1" applyFill="1" applyBorder="1" applyAlignment="1">
      <alignment horizontal="center"/>
    </xf>
    <xf numFmtId="0" fontId="0" fillId="4" borderId="0" xfId="0" applyFill="1" applyBorder="1" applyAlignment="1">
      <alignment horizontal="right"/>
    </xf>
    <xf numFmtId="0" fontId="0" fillId="4" borderId="0" xfId="0" applyFill="1" applyBorder="1" applyAlignment="1">
      <alignment horizontal="left"/>
    </xf>
    <xf numFmtId="0" fontId="0" fillId="4" borderId="24" xfId="0" applyFill="1" applyBorder="1" applyAlignment="1">
      <alignment horizontal="left"/>
    </xf>
    <xf numFmtId="14" fontId="0" fillId="4" borderId="11" xfId="0" applyNumberFormat="1" applyFont="1" applyFill="1" applyBorder="1" applyAlignment="1">
      <alignment horizontal="center"/>
    </xf>
    <xf numFmtId="14" fontId="0" fillId="13" borderId="11" xfId="0" applyNumberForma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14" fontId="0" fillId="4" borderId="2" xfId="0" applyNumberFormat="1" applyFont="1" applyFill="1" applyBorder="1" applyAlignment="1">
      <alignment horizontal="center"/>
    </xf>
    <xf numFmtId="20" fontId="0" fillId="4" borderId="2" xfId="0" applyNumberFormat="1" applyFont="1" applyFill="1" applyBorder="1" applyAlignment="1">
      <alignment horizontal="center"/>
    </xf>
    <xf numFmtId="0" fontId="0" fillId="4" borderId="2" xfId="0" applyFont="1" applyFill="1" applyBorder="1" applyAlignment="1">
      <alignment horizontal="right"/>
    </xf>
    <xf numFmtId="0" fontId="0" fillId="4" borderId="2" xfId="0" applyFont="1" applyFill="1" applyBorder="1" applyAlignment="1">
      <alignment horizontal="left"/>
    </xf>
    <xf numFmtId="0" fontId="0" fillId="4" borderId="25" xfId="0" applyFont="1" applyFill="1" applyBorder="1" applyAlignment="1">
      <alignment horizontal="left"/>
    </xf>
    <xf numFmtId="0" fontId="0" fillId="12" borderId="2" xfId="0" applyFont="1" applyFill="1" applyBorder="1" applyAlignment="1">
      <alignment horizontal="center"/>
    </xf>
    <xf numFmtId="14" fontId="0" fillId="12" borderId="2" xfId="0" applyNumberFormat="1" applyFont="1" applyFill="1" applyBorder="1" applyAlignment="1">
      <alignment horizontal="center"/>
    </xf>
    <xf numFmtId="20" fontId="0" fillId="12" borderId="2" xfId="0" applyNumberFormat="1" applyFont="1" applyFill="1" applyBorder="1" applyAlignment="1">
      <alignment horizontal="center"/>
    </xf>
    <xf numFmtId="0" fontId="0" fillId="12" borderId="2" xfId="0" applyFont="1" applyFill="1" applyBorder="1" applyAlignment="1">
      <alignment horizontal="right"/>
    </xf>
    <xf numFmtId="0" fontId="0" fillId="12" borderId="2" xfId="0" applyFont="1" applyFill="1" applyBorder="1" applyAlignment="1">
      <alignment horizontal="left"/>
    </xf>
    <xf numFmtId="14" fontId="0" fillId="4" borderId="2" xfId="0" applyNumberFormat="1" applyFill="1" applyBorder="1" applyAlignment="1">
      <alignment horizontal="center"/>
    </xf>
    <xf numFmtId="0" fontId="0" fillId="13" borderId="2" xfId="0" applyFont="1" applyFill="1" applyBorder="1" applyAlignment="1">
      <alignment horizontal="center"/>
    </xf>
    <xf numFmtId="14" fontId="0" fillId="13" borderId="2" xfId="0" applyNumberFormat="1" applyFont="1" applyFill="1" applyBorder="1" applyAlignment="1">
      <alignment horizontal="center"/>
    </xf>
    <xf numFmtId="20" fontId="0" fillId="13" borderId="2" xfId="0" applyNumberFormat="1" applyFont="1" applyFill="1" applyBorder="1" applyAlignment="1">
      <alignment horizontal="center"/>
    </xf>
    <xf numFmtId="0" fontId="0" fillId="13" borderId="2" xfId="0" applyFont="1" applyFill="1" applyBorder="1" applyAlignment="1">
      <alignment horizontal="right"/>
    </xf>
    <xf numFmtId="0" fontId="0" fillId="13" borderId="2" xfId="0" applyFont="1" applyFill="1" applyBorder="1" applyAlignment="1">
      <alignment horizontal="left"/>
    </xf>
    <xf numFmtId="0" fontId="0" fillId="13" borderId="25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left"/>
    </xf>
    <xf numFmtId="0" fontId="0" fillId="14" borderId="2" xfId="0" applyFont="1" applyFill="1" applyBorder="1" applyAlignment="1">
      <alignment horizontal="left"/>
    </xf>
    <xf numFmtId="0" fontId="0" fillId="14" borderId="25" xfId="0" applyFont="1" applyFill="1" applyBorder="1" applyAlignment="1">
      <alignment horizontal="left"/>
    </xf>
    <xf numFmtId="0" fontId="0" fillId="4" borderId="27" xfId="0" applyFill="1" applyBorder="1" applyAlignment="1">
      <alignment horizontal="center"/>
    </xf>
    <xf numFmtId="14" fontId="0" fillId="4" borderId="27" xfId="0" applyNumberFormat="1" applyFill="1" applyBorder="1" applyAlignment="1">
      <alignment horizontal="center"/>
    </xf>
    <xf numFmtId="20" fontId="0" fillId="4" borderId="27" xfId="0" applyNumberFormat="1" applyFill="1" applyBorder="1" applyAlignment="1">
      <alignment horizontal="center"/>
    </xf>
    <xf numFmtId="0" fontId="0" fillId="4" borderId="27" xfId="0" applyFill="1" applyBorder="1" applyAlignment="1">
      <alignment horizontal="right"/>
    </xf>
    <xf numFmtId="0" fontId="0" fillId="4" borderId="27" xfId="0" applyFill="1" applyBorder="1" applyAlignment="1">
      <alignment horizontal="left"/>
    </xf>
    <xf numFmtId="0" fontId="0" fillId="4" borderId="28" xfId="0" applyFill="1" applyBorder="1" applyAlignment="1">
      <alignment horizontal="left"/>
    </xf>
    <xf numFmtId="14" fontId="0" fillId="13" borderId="2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0" fontId="0" fillId="0" borderId="10" xfId="0" applyNumberFormat="1" applyFill="1" applyBorder="1" applyAlignment="1">
      <alignment horizontal="center"/>
    </xf>
    <xf numFmtId="0" fontId="12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3" fillId="0" borderId="0" xfId="0" applyNumberFormat="1" applyFont="1" applyFill="1" applyBorder="1"/>
    <xf numFmtId="0" fontId="0" fillId="0" borderId="2" xfId="0" applyFont="1" applyFill="1" applyBorder="1" applyAlignment="1">
      <alignment horizontal="left"/>
    </xf>
    <xf numFmtId="0" fontId="0" fillId="12" borderId="25" xfId="0" applyFont="1" applyFill="1" applyBorder="1" applyAlignment="1">
      <alignment horizontal="left"/>
    </xf>
    <xf numFmtId="0" fontId="0" fillId="2" borderId="0" xfId="0" applyFill="1" applyBorder="1"/>
    <xf numFmtId="0" fontId="0" fillId="4" borderId="0" xfId="0" applyFill="1" applyBorder="1"/>
    <xf numFmtId="0" fontId="13" fillId="2" borderId="0" xfId="0" applyNumberFormat="1" applyFont="1" applyFill="1" applyBorder="1"/>
    <xf numFmtId="0" fontId="0" fillId="13" borderId="0" xfId="0" applyFill="1" applyBorder="1"/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 indent="5"/>
    </xf>
    <xf numFmtId="0" fontId="0" fillId="0" borderId="0" xfId="0" applyFill="1" applyBorder="1" applyAlignment="1">
      <alignment horizontal="left" indent="7"/>
    </xf>
    <xf numFmtId="0" fontId="0" fillId="0" borderId="0" xfId="0" applyFill="1" applyBorder="1" applyAlignment="1">
      <alignment horizontal="left" indent="8"/>
    </xf>
    <xf numFmtId="0" fontId="0" fillId="0" borderId="0" xfId="0" applyFill="1" applyBorder="1" applyAlignment="1">
      <alignment horizontal="right" indent="6"/>
    </xf>
    <xf numFmtId="0" fontId="0" fillId="0" borderId="0" xfId="0" applyFill="1" applyBorder="1" applyAlignment="1">
      <alignment horizontal="right" indent="7"/>
    </xf>
    <xf numFmtId="14" fontId="0" fillId="4" borderId="0" xfId="0" applyNumberFormat="1" applyFont="1" applyFill="1" applyBorder="1" applyAlignment="1">
      <alignment horizontal="center"/>
    </xf>
    <xf numFmtId="0" fontId="10" fillId="15" borderId="29" xfId="0" applyFont="1" applyFill="1" applyBorder="1" applyAlignment="1">
      <alignment horizontal="center" vertical="center"/>
    </xf>
    <xf numFmtId="0" fontId="10" fillId="15" borderId="30" xfId="0" applyFont="1" applyFill="1" applyBorder="1" applyAlignment="1">
      <alignment horizontal="center" vertical="center"/>
    </xf>
    <xf numFmtId="14" fontId="10" fillId="15" borderId="30" xfId="0" applyNumberFormat="1" applyFont="1" applyFill="1" applyBorder="1" applyAlignment="1">
      <alignment horizontal="center" vertical="center"/>
    </xf>
    <xf numFmtId="20" fontId="10" fillId="15" borderId="30" xfId="0" applyNumberFormat="1" applyFont="1" applyFill="1" applyBorder="1" applyAlignment="1">
      <alignment horizontal="center" vertical="center"/>
    </xf>
    <xf numFmtId="0" fontId="10" fillId="15" borderId="30" xfId="0" applyFont="1" applyFill="1" applyBorder="1" applyAlignment="1">
      <alignment horizontal="right" vertical="center"/>
    </xf>
    <xf numFmtId="0" fontId="10" fillId="15" borderId="30" xfId="0" applyFont="1" applyFill="1" applyBorder="1" applyAlignment="1">
      <alignment vertical="center"/>
    </xf>
    <xf numFmtId="0" fontId="10" fillId="15" borderId="31" xfId="0" applyFont="1" applyFill="1" applyBorder="1" applyAlignment="1">
      <alignment vertical="center"/>
    </xf>
    <xf numFmtId="0" fontId="14" fillId="0" borderId="0" xfId="0" applyFont="1"/>
    <xf numFmtId="0" fontId="10" fillId="0" borderId="0" xfId="0" applyFont="1" applyAlignment="1">
      <alignment vertical="center"/>
    </xf>
    <xf numFmtId="0" fontId="0" fillId="2" borderId="0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14" xfId="0" applyNumberFormat="1" applyFill="1" applyBorder="1" applyAlignment="1">
      <alignment horizontal="center"/>
    </xf>
    <xf numFmtId="1" fontId="6" fillId="10" borderId="14" xfId="0" applyNumberFormat="1" applyFont="1" applyFill="1" applyBorder="1" applyAlignment="1">
      <alignment horizontal="center" vertical="center" textRotation="90"/>
    </xf>
    <xf numFmtId="1" fontId="6" fillId="10" borderId="16" xfId="0" applyNumberFormat="1" applyFont="1" applyFill="1" applyBorder="1" applyAlignment="1">
      <alignment horizontal="center" vertical="center" textRotation="90"/>
    </xf>
    <xf numFmtId="1" fontId="0" fillId="9" borderId="0" xfId="0" applyNumberFormat="1" applyFill="1" applyBorder="1" applyAlignment="1">
      <alignment horizontal="center"/>
    </xf>
    <xf numFmtId="1" fontId="0" fillId="9" borderId="18" xfId="0" applyNumberFormat="1" applyFill="1" applyBorder="1" applyAlignment="1">
      <alignment horizontal="center"/>
    </xf>
    <xf numFmtId="1" fontId="3" fillId="11" borderId="0" xfId="0" applyNumberFormat="1" applyFont="1" applyFill="1" applyBorder="1" applyAlignment="1">
      <alignment horizontal="center" vertical="center" textRotation="90"/>
    </xf>
    <xf numFmtId="1" fontId="4" fillId="6" borderId="15" xfId="0" applyNumberFormat="1" applyFont="1" applyFill="1" applyBorder="1" applyAlignment="1">
      <alignment horizontal="center" vertical="center"/>
    </xf>
    <xf numFmtId="1" fontId="4" fillId="6" borderId="0" xfId="0" applyNumberFormat="1" applyFont="1" applyFill="1" applyBorder="1" applyAlignment="1">
      <alignment horizontal="center" vertical="center"/>
    </xf>
    <xf numFmtId="1" fontId="4" fillId="6" borderId="16" xfId="0" applyNumberFormat="1" applyFont="1" applyFill="1" applyBorder="1" applyAlignment="1">
      <alignment horizontal="center" vertical="center"/>
    </xf>
    <xf numFmtId="1" fontId="4" fillId="6" borderId="17" xfId="0" applyNumberFormat="1" applyFont="1" applyFill="1" applyBorder="1" applyAlignment="1">
      <alignment horizontal="center" vertical="center"/>
    </xf>
    <xf numFmtId="1" fontId="4" fillId="6" borderId="18" xfId="0" applyNumberFormat="1" applyFont="1" applyFill="1" applyBorder="1" applyAlignment="1">
      <alignment horizontal="center" vertical="center"/>
    </xf>
    <xf numFmtId="1" fontId="4" fillId="6" borderId="19" xfId="0" applyNumberFormat="1" applyFont="1" applyFill="1" applyBorder="1" applyAlignment="1">
      <alignment horizontal="center" vertical="center"/>
    </xf>
    <xf numFmtId="1" fontId="4" fillId="6" borderId="12" xfId="0" applyNumberFormat="1" applyFont="1" applyFill="1" applyBorder="1" applyAlignment="1">
      <alignment horizontal="center" vertical="center"/>
    </xf>
    <xf numFmtId="1" fontId="4" fillId="6" borderId="13" xfId="0" applyNumberFormat="1" applyFont="1" applyFill="1" applyBorder="1" applyAlignment="1">
      <alignment horizontal="center" vertical="center"/>
    </xf>
    <xf numFmtId="1" fontId="3" fillId="11" borderId="13" xfId="0" applyNumberFormat="1" applyFont="1" applyFill="1" applyBorder="1" applyAlignment="1">
      <alignment horizontal="center" vertical="center" textRotation="90"/>
    </xf>
    <xf numFmtId="1" fontId="6" fillId="10" borderId="19" xfId="0" applyNumberFormat="1" applyFont="1" applyFill="1" applyBorder="1" applyAlignment="1">
      <alignment horizontal="center" vertical="center" textRotation="90"/>
    </xf>
    <xf numFmtId="1" fontId="2" fillId="9" borderId="13" xfId="0" applyNumberFormat="1" applyFont="1" applyFill="1" applyBorder="1" applyAlignment="1">
      <alignment horizontal="center" vertical="center" textRotation="90"/>
    </xf>
    <xf numFmtId="1" fontId="2" fillId="9" borderId="0" xfId="0" applyNumberFormat="1" applyFont="1" applyFill="1" applyBorder="1" applyAlignment="1">
      <alignment horizontal="center" vertical="center" textRotation="90"/>
    </xf>
    <xf numFmtId="1" fontId="3" fillId="11" borderId="18" xfId="0" applyNumberFormat="1" applyFont="1" applyFill="1" applyBorder="1" applyAlignment="1">
      <alignment horizontal="center" vertical="center" textRotation="90"/>
    </xf>
    <xf numFmtId="1" fontId="5" fillId="11" borderId="13" xfId="0" applyNumberFormat="1" applyFont="1" applyFill="1" applyBorder="1" applyAlignment="1">
      <alignment horizontal="center"/>
    </xf>
    <xf numFmtId="1" fontId="5" fillId="11" borderId="0" xfId="0" applyNumberFormat="1" applyFont="1" applyFill="1" applyBorder="1" applyAlignment="1">
      <alignment horizontal="center"/>
    </xf>
    <xf numFmtId="1" fontId="2" fillId="5" borderId="15" xfId="0" applyNumberFormat="1" applyFont="1" applyFill="1" applyBorder="1" applyAlignment="1">
      <alignment horizontal="center" vertical="center" textRotation="90"/>
    </xf>
    <xf numFmtId="1" fontId="2" fillId="5" borderId="17" xfId="0" applyNumberFormat="1" applyFont="1" applyFill="1" applyBorder="1" applyAlignment="1">
      <alignment horizontal="center" vertical="center" textRotation="90"/>
    </xf>
    <xf numFmtId="1" fontId="2" fillId="5" borderId="12" xfId="0" applyNumberFormat="1" applyFont="1" applyFill="1" applyBorder="1" applyAlignment="1">
      <alignment horizontal="center" vertical="center" textRotation="90"/>
    </xf>
    <xf numFmtId="1" fontId="2" fillId="7" borderId="15" xfId="0" applyNumberFormat="1" applyFont="1" applyFill="1" applyBorder="1" applyAlignment="1">
      <alignment horizontal="center" vertical="center" textRotation="90" wrapText="1"/>
    </xf>
    <xf numFmtId="1" fontId="2" fillId="7" borderId="0" xfId="0" applyNumberFormat="1" applyFont="1" applyFill="1" applyBorder="1" applyAlignment="1">
      <alignment horizontal="center" vertical="center" textRotation="90" wrapText="1"/>
    </xf>
    <xf numFmtId="1" fontId="0" fillId="5" borderId="15" xfId="0" applyNumberFormat="1" applyFill="1" applyBorder="1" applyAlignment="1">
      <alignment horizontal="center"/>
    </xf>
    <xf numFmtId="1" fontId="0" fillId="5" borderId="17" xfId="0" applyNumberFormat="1" applyFill="1" applyBorder="1" applyAlignment="1">
      <alignment horizontal="center"/>
    </xf>
    <xf numFmtId="1" fontId="4" fillId="6" borderId="15" xfId="0" applyNumberFormat="1" applyFont="1" applyFill="1" applyBorder="1" applyAlignment="1">
      <alignment horizontal="center" vertical="center" wrapText="1"/>
    </xf>
    <xf numFmtId="1" fontId="4" fillId="6" borderId="0" xfId="0" applyNumberFormat="1" applyFont="1" applyFill="1" applyBorder="1" applyAlignment="1">
      <alignment horizontal="center" vertical="center" wrapText="1"/>
    </xf>
    <xf numFmtId="1" fontId="4" fillId="6" borderId="16" xfId="0" applyNumberFormat="1" applyFont="1" applyFill="1" applyBorder="1" applyAlignment="1">
      <alignment horizontal="center" vertical="center" wrapText="1"/>
    </xf>
    <xf numFmtId="1" fontId="2" fillId="5" borderId="0" xfId="0" applyNumberFormat="1" applyFont="1" applyFill="1" applyBorder="1" applyAlignment="1">
      <alignment horizontal="center" vertical="center" textRotation="90"/>
    </xf>
    <xf numFmtId="1" fontId="2" fillId="5" borderId="18" xfId="0" applyNumberFormat="1" applyFont="1" applyFill="1" applyBorder="1" applyAlignment="1">
      <alignment horizontal="center" vertical="center" textRotation="90"/>
    </xf>
    <xf numFmtId="1" fontId="2" fillId="9" borderId="18" xfId="0" applyNumberFormat="1" applyFont="1" applyFill="1" applyBorder="1" applyAlignment="1">
      <alignment horizontal="center" vertical="center" textRotation="90"/>
    </xf>
    <xf numFmtId="1" fontId="3" fillId="11" borderId="16" xfId="0" applyNumberFormat="1" applyFont="1" applyFill="1" applyBorder="1" applyAlignment="1">
      <alignment horizontal="center" vertical="center" textRotation="90"/>
    </xf>
    <xf numFmtId="1" fontId="3" fillId="11" borderId="19" xfId="0" applyNumberFormat="1" applyFont="1" applyFill="1" applyBorder="1" applyAlignment="1">
      <alignment horizontal="center" vertical="center" textRotation="90"/>
    </xf>
    <xf numFmtId="1" fontId="2" fillId="5" borderId="15" xfId="0" applyNumberFormat="1" applyFont="1" applyFill="1" applyBorder="1" applyAlignment="1">
      <alignment horizontal="center" textRotation="90"/>
    </xf>
    <xf numFmtId="1" fontId="2" fillId="5" borderId="17" xfId="0" applyNumberFormat="1" applyFont="1" applyFill="1" applyBorder="1" applyAlignment="1">
      <alignment horizontal="center" textRotation="90"/>
    </xf>
    <xf numFmtId="1" fontId="2" fillId="0" borderId="15" xfId="0" applyNumberFormat="1" applyFont="1" applyFill="1" applyBorder="1" applyAlignment="1">
      <alignment horizontal="center" vertical="center" textRotation="90"/>
    </xf>
    <xf numFmtId="1" fontId="2" fillId="0" borderId="0" xfId="0" applyNumberFormat="1" applyFont="1" applyFill="1" applyBorder="1" applyAlignment="1">
      <alignment horizontal="center" vertical="center" textRotation="90"/>
    </xf>
    <xf numFmtId="1" fontId="2" fillId="0" borderId="18" xfId="0" applyNumberFormat="1" applyFont="1" applyFill="1" applyBorder="1" applyAlignment="1">
      <alignment horizontal="center" vertical="center" textRotation="90"/>
    </xf>
    <xf numFmtId="1" fontId="2" fillId="9" borderId="0" xfId="0" applyNumberFormat="1" applyFont="1" applyFill="1" applyBorder="1" applyAlignment="1">
      <alignment horizontal="center" textRotation="90"/>
    </xf>
    <xf numFmtId="1" fontId="2" fillId="9" borderId="18" xfId="0" applyNumberFormat="1" applyFont="1" applyFill="1" applyBorder="1" applyAlignment="1">
      <alignment horizontal="center" textRotation="90"/>
    </xf>
    <xf numFmtId="1" fontId="2" fillId="10" borderId="16" xfId="0" applyNumberFormat="1" applyFont="1" applyFill="1" applyBorder="1" applyAlignment="1">
      <alignment horizontal="center" vertical="center" textRotation="90"/>
    </xf>
    <xf numFmtId="1" fontId="2" fillId="10" borderId="19" xfId="0" applyNumberFormat="1" applyFont="1" applyFill="1" applyBorder="1" applyAlignment="1">
      <alignment horizontal="center" vertical="center" textRotation="90"/>
    </xf>
    <xf numFmtId="1" fontId="4" fillId="3" borderId="0" xfId="0" applyNumberFormat="1" applyFont="1" applyFill="1" applyBorder="1" applyAlignment="1">
      <alignment horizontal="center" vertical="center" textRotation="90" wrapText="1"/>
    </xf>
    <xf numFmtId="1" fontId="4" fillId="3" borderId="18" xfId="0" applyNumberFormat="1" applyFont="1" applyFill="1" applyBorder="1" applyAlignment="1">
      <alignment horizontal="center" vertical="center" textRotation="90" wrapText="1"/>
    </xf>
    <xf numFmtId="1" fontId="4" fillId="8" borderId="0" xfId="0" applyNumberFormat="1" applyFont="1" applyFill="1" applyBorder="1" applyAlignment="1">
      <alignment horizontal="center" vertical="center" textRotation="90" wrapText="1"/>
    </xf>
    <xf numFmtId="1" fontId="2" fillId="7" borderId="15" xfId="0" applyNumberFormat="1" applyFont="1" applyFill="1" applyBorder="1" applyAlignment="1">
      <alignment horizontal="center" vertical="center" textRotation="90"/>
    </xf>
    <xf numFmtId="1" fontId="2" fillId="7" borderId="0" xfId="0" applyNumberFormat="1" applyFont="1" applyFill="1" applyBorder="1" applyAlignment="1">
      <alignment horizontal="center" vertical="center" textRotation="90"/>
    </xf>
    <xf numFmtId="1" fontId="4" fillId="6" borderId="14" xfId="0" applyNumberFormat="1" applyFont="1" applyFill="1" applyBorder="1" applyAlignment="1">
      <alignment horizontal="center" vertical="center" textRotation="90"/>
    </xf>
    <xf numFmtId="1" fontId="4" fillId="6" borderId="16" xfId="0" applyNumberFormat="1" applyFont="1" applyFill="1" applyBorder="1" applyAlignment="1">
      <alignment horizontal="center" vertical="center" textRotation="90"/>
    </xf>
    <xf numFmtId="1" fontId="4" fillId="3" borderId="15" xfId="0" applyNumberFormat="1" applyFont="1" applyFill="1" applyBorder="1" applyAlignment="1">
      <alignment horizontal="center" vertical="center" textRotation="90" wrapText="1"/>
    </xf>
    <xf numFmtId="1" fontId="2" fillId="0" borderId="13" xfId="0" applyNumberFormat="1" applyFont="1" applyFill="1" applyBorder="1" applyAlignment="1">
      <alignment horizontal="center" vertical="center" textRotation="90"/>
    </xf>
    <xf numFmtId="1" fontId="2" fillId="0" borderId="16" xfId="0" applyNumberFormat="1" applyFont="1" applyFill="1" applyBorder="1" applyAlignment="1">
      <alignment horizontal="center" vertical="center" textRotation="90"/>
    </xf>
  </cellXfs>
  <cellStyles count="1">
    <cellStyle name="Normal" xfId="0" builtinId="0"/>
  </cellStyles>
  <dxfs count="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5" formatCode="hh: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5" formatCode="hh: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20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15240</xdr:rowOff>
        </xdr:from>
        <xdr:to>
          <xdr:col>10</xdr:col>
          <xdr:colOff>335280</xdr:colOff>
          <xdr:row>1</xdr:row>
          <xdr:rowOff>137160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pt-PT" sz="1400" b="1" i="0" u="none" strike="noStrike" baseline="0">
                  <a:solidFill>
                    <a:srgbClr val="FF0000"/>
                  </a:solidFill>
                  <a:latin typeface="Calibri"/>
                </a:rPr>
                <a:t>ACTUALIZAR TABELA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15240</xdr:rowOff>
        </xdr:from>
        <xdr:to>
          <xdr:col>1</xdr:col>
          <xdr:colOff>144780</xdr:colOff>
          <xdr:row>3</xdr:row>
          <xdr:rowOff>38100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t-PT" sz="1100" b="0" i="0" u="none" strike="noStrike" baseline="0">
                  <a:solidFill>
                    <a:srgbClr val="000000"/>
                  </a:solidFill>
                  <a:latin typeface="Calibri"/>
                </a:rPr>
                <a:t>VER SUB 13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</xdr:row>
          <xdr:rowOff>15240</xdr:rowOff>
        </xdr:from>
        <xdr:to>
          <xdr:col>2</xdr:col>
          <xdr:colOff>15240</xdr:colOff>
          <xdr:row>3</xdr:row>
          <xdr:rowOff>38100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t-PT" sz="1100" b="0" i="0" u="none" strike="noStrike" baseline="0">
                  <a:solidFill>
                    <a:srgbClr val="000000"/>
                  </a:solidFill>
                  <a:latin typeface="Calibri"/>
                </a:rPr>
                <a:t>VER SUB 15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2</xdr:row>
          <xdr:rowOff>15240</xdr:rowOff>
        </xdr:from>
        <xdr:to>
          <xdr:col>2</xdr:col>
          <xdr:colOff>876300</xdr:colOff>
          <xdr:row>3</xdr:row>
          <xdr:rowOff>38100</xdr:rowOff>
        </xdr:to>
        <xdr:sp macro="" textlink="">
          <xdr:nvSpPr>
            <xdr:cNvPr id="5124" name="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t-PT" sz="1100" b="0" i="0" u="none" strike="noStrike" baseline="0">
                  <a:solidFill>
                    <a:srgbClr val="000000"/>
                  </a:solidFill>
                  <a:latin typeface="Calibri"/>
                </a:rPr>
                <a:t>VER SUB 20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2</xdr:row>
          <xdr:rowOff>15240</xdr:rowOff>
        </xdr:from>
        <xdr:to>
          <xdr:col>3</xdr:col>
          <xdr:colOff>480060</xdr:colOff>
          <xdr:row>3</xdr:row>
          <xdr:rowOff>38100</xdr:rowOff>
        </xdr:to>
        <xdr:sp macro="" textlink="">
          <xdr:nvSpPr>
            <xdr:cNvPr id="5125" name="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t-PT" sz="1100" b="0" i="0" u="none" strike="noStrike" baseline="0">
                  <a:solidFill>
                    <a:srgbClr val="000000"/>
                  </a:solidFill>
                  <a:latin typeface="Calibri"/>
                </a:rPr>
                <a:t>VER TODOS 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PERSO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1"/>
      <sheetName val="PERSONAL"/>
    </sheetNames>
    <definedNames>
      <definedName name="actualizar"/>
      <definedName name="infantis"/>
      <definedName name="iniciados"/>
      <definedName name="juniores"/>
      <definedName name="todos"/>
    </defined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M150" totalsRowShown="0">
  <autoFilter ref="B1:M150" xr:uid="{00000000-0009-0000-0100-000001000000}">
    <filterColumn colId="1">
      <filters>
        <filter val="SÉNIOR"/>
        <filter val="SUB 13"/>
        <filter val="SUB 15"/>
        <filter val="SUB 17"/>
        <filter val="SUB20 FEM"/>
      </filters>
    </filterColumn>
    <filterColumn colId="8">
      <filters>
        <filter val="CAMPEONATO DE SÃO MIGUEL"/>
        <filter val="TORNEIO APSM"/>
        <filter val="TORNEIO DE ABERTURA"/>
      </filters>
    </filterColumn>
  </autoFilter>
  <sortState xmlns:xlrd2="http://schemas.microsoft.com/office/spreadsheetml/2017/richdata2" ref="B52:M71">
    <sortCondition ref="B1:B71"/>
  </sortState>
  <tableColumns count="12">
    <tableColumn id="1" xr3:uid="{00000000-0010-0000-0000-000001000000}" name="JOGO" dataDxfId="66"/>
    <tableColumn id="2" xr3:uid="{00000000-0010-0000-0000-000002000000}" name="ESCALÃO" dataDxfId="65"/>
    <tableColumn id="3" xr3:uid="{00000000-0010-0000-0000-000003000000}" name="DATA" dataDxfId="64"/>
    <tableColumn id="4" xr3:uid="{00000000-0010-0000-0000-000004000000}" name="HORA" dataDxfId="63"/>
    <tableColumn id="5" xr3:uid="{00000000-0010-0000-0000-000005000000}" name="EQ. VISITADA" dataDxfId="62"/>
    <tableColumn id="7" xr3:uid="{00000000-0010-0000-0000-000007000000}" name="Coluna1" dataDxfId="61"/>
    <tableColumn id="8" xr3:uid="{00000000-0010-0000-0000-000008000000}" name="Coluna2" dataDxfId="60"/>
    <tableColumn id="6" xr3:uid="{00000000-0010-0000-0000-000006000000}" name="EQ. VISITANTE" dataDxfId="59"/>
    <tableColumn id="9" xr3:uid="{00000000-0010-0000-0000-000009000000}" name="PROVA" dataDxfId="58"/>
    <tableColumn id="10" xr3:uid="{00000000-0010-0000-0000-00000A000000}" name="SITUAÇÃO" dataDxfId="57">
      <calculatedColumnFormula>IF(Tabela1[[#This Row],[DATA]]&lt;=TODAY(),"REALIZADO","A REALIZAR")</calculatedColumnFormula>
    </tableColumn>
    <tableColumn id="11" xr3:uid="{00000000-0010-0000-0000-00000B000000}" name="VENCEDOR">
      <calculatedColumnFormula>IF(G2&lt;H2,I2,IF(G2&gt;H2,F2,IF(G2=H2,"EMPATE",IF(G2&gt;H2,F2))))</calculatedColumnFormula>
    </tableColumn>
    <tableColumn id="12" xr3:uid="{00000000-0010-0000-0000-00000C000000}" name="DERROTA">
      <calculatedColumnFormula>IF(G2&lt;H2,F2,IF(G2&gt;H2,I2,IF(G2=H2,"EMPATE")))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2:C14" totalsRowShown="0" headerRowDxfId="56" headerRowBorderDxfId="55" tableBorderDxfId="54" totalsRowBorderDxfId="53">
  <autoFilter ref="A2:C14" xr:uid="{00000000-0009-0000-0100-000002000000}"/>
  <tableColumns count="3">
    <tableColumn id="1" xr3:uid="{00000000-0010-0000-0100-000001000000}" name="ANO DO NASCIMENTO " dataDxfId="52"/>
    <tableColumn id="2" xr3:uid="{00000000-0010-0000-0100-000002000000}" name="IDADE " dataDxfId="51"/>
    <tableColumn id="3" xr3:uid="{00000000-0010-0000-0100-000003000000}" name="CATEGORIA" dataDxfId="5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A5:K18" totalsRowShown="0" headerRowDxfId="49" dataDxfId="47" headerRowBorderDxfId="48" tableBorderDxfId="46" totalsRowBorderDxfId="45">
  <autoFilter ref="A5:K18" xr:uid="{00000000-0009-0000-0100-000003000000}"/>
  <sortState xmlns:xlrd2="http://schemas.microsoft.com/office/spreadsheetml/2017/richdata2" ref="A6:K12">
    <sortCondition ref="A6:A12"/>
    <sortCondition descending="1" ref="E6:E12"/>
    <sortCondition ref="G6:G12"/>
    <sortCondition ref="H6:H12"/>
    <sortCondition descending="1" ref="K6:K12"/>
  </sortState>
  <tableColumns count="11">
    <tableColumn id="1" xr3:uid="{00000000-0010-0000-0200-000001000000}" name="CATEGORIA" dataDxfId="44"/>
    <tableColumn id="2" xr3:uid="{00000000-0010-0000-0200-000002000000}" name="EQUIPAS" dataDxfId="43"/>
    <tableColumn id="3" xr3:uid="{00000000-0010-0000-0200-000003000000}" name="PROVA" dataDxfId="42"/>
    <tableColumn id="4" xr3:uid="{00000000-0010-0000-0200-000004000000}" name="Nº JOGOS REALIZADOS" dataDxfId="41">
      <calculatedColumnFormula>SUMIFS(CALENDARIO!N:N,CALENDARIO!C:C,Tabela3[[#This Row],[CATEGORIA]],CALENDARIO!F:F,Tabela3[[#This Row],[EQUIPAS]],CALENDARIO!K:K,"REALIZADO")+SUMIFS(CALENDARIO!N:N,CALENDARIO!C:C,Tabela3[[#This Row],[CATEGORIA]],CALENDARIO!#REF!,Tabela3[[#This Row],[EQUIPAS]],CALENDARIO!K:K,"REALIZADO")</calculatedColumnFormula>
    </tableColumn>
    <tableColumn id="5" xr3:uid="{00000000-0010-0000-0200-000005000000}" name="P" dataDxfId="40">
      <calculatedColumnFormula>(Tabela3[[#This Row],[V]]*3)+(Tabela3[[#This Row],[E]]*1)</calculatedColumnFormula>
    </tableColumn>
    <tableColumn id="6" xr3:uid="{00000000-0010-0000-0200-000006000000}" name="V" dataDxfId="39">
      <calculatedColumnFormula>SUMIFS(CALENDARIO!N:N,CALENDARIO!C:C,Tabela3[[#This Row],[CATEGORIA]],CALENDARIO!L:L,Tabela3[[#This Row],[EQUIPAS]],CALENDARIO!K:K,"REALIZADO")</calculatedColumnFormula>
    </tableColumn>
    <tableColumn id="7" xr3:uid="{00000000-0010-0000-0200-000007000000}" name="D" dataDxfId="38">
      <calculatedColumnFormula>SUMIFS(CALENDARIO!N:N,CALENDARIO!C:C,Tabela3[[#This Row],[CATEGORIA]],CALENDARIO!M:M,Tabela3[[#This Row],[EQUIPAS]],CALENDARIO!K:K,"REALIZADO")</calculatedColumnFormula>
    </tableColumn>
    <tableColumn id="8" xr3:uid="{00000000-0010-0000-0200-000008000000}" name="E" dataDxfId="37">
      <calculatedColumnFormula>SUMIFS(CALENDARIO!N:N,CALENDARIO!C:C,Tabela3[[#This Row],[CATEGORIA]],CALENDARIO!F:F,Tabela3[[#This Row],[EQUIPAS]],CALENDARIO!J:J,Tabela3[[#This Row],[PROVA]],CALENDARIO!K:K,"REALIZADO",CALENDARIO!L:L,"EMPATE")+SUMIFS(CALENDARIO!N:N,CALENDARIO!C:C,Tabela3[[#This Row],[CATEGORIA]],CALENDARIO!#REF!,Tabela3[[#This Row],[EQUIPAS]],CALENDARIO!J:J,Tabela3[[#This Row],[PROVA]],CALENDARIO!K:K,"REALIZADO",CALENDARIO!L:L,"EMPATE")</calculatedColumnFormula>
    </tableColumn>
    <tableColumn id="9" xr3:uid="{00000000-0010-0000-0200-000009000000}" name="G.M" dataDxfId="36">
      <calculatedColumnFormula>SUMIFS(CALENDARIO!#REF!,CALENDARIO!C:C,Tabela3[[#This Row],[CATEGORIA]],CALENDARIO!J:J,Tabela3[[#This Row],[PROVA]],CALENDARIO!F:F,Tabela3[[#This Row],[EQUIPAS]],CALENDARIO!K:K,"REALIZADO")+SUMIFS(CALENDARIO!I:I,CALENDARIO!C:C,Tabela3[[#This Row],[CATEGORIA]],CALENDARIO!J:J,Tabela3[[#This Row],[PROVA]],CALENDARIO!#REF!,Tabela3[[#This Row],[EQUIPAS]],CALENDARIO!K:K,"REALIZADO")</calculatedColumnFormula>
    </tableColumn>
    <tableColumn id="10" xr3:uid="{00000000-0010-0000-0200-00000A000000}" name="G.S" dataDxfId="35">
      <calculatedColumnFormula>SUMIFS(CALENDARIO!I:I,CALENDARIO!C:C,Tabela3[[#This Row],[CATEGORIA]],CALENDARIO!J:J,Tabela3[[#This Row],[PROVA]],CALENDARIO!F:F,Tabela3[[#This Row],[EQUIPAS]],CALENDARIO!K:K,"REALIZADO")+SUMIFS(CALENDARIO!#REF!,CALENDARIO!C:C,Tabela3[[#This Row],[CATEGORIA]],CALENDARIO!J:J,Tabela3[[#This Row],[PROVA]],CALENDARIO!#REF!,Tabela3[[#This Row],[EQUIPAS]],CALENDARIO!K:K,"REALIZADO")</calculatedColumnFormula>
    </tableColumn>
    <tableColumn id="11" xr3:uid="{00000000-0010-0000-0200-00000B000000}" name="DIF. G" dataDxfId="34">
      <calculatedColumnFormula>Tabela3[[#This Row],[G.M]]-Tabela3[[#This Row],[G.S]]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4" displayName="Tabela4" ref="A2:G16" totalsRowShown="0" headerRowDxfId="30" headerRowBorderDxfId="29" tableBorderDxfId="28" totalsRowBorderDxfId="27">
  <autoFilter ref="A2:G16" xr:uid="{00000000-0009-0000-0100-000004000000}"/>
  <tableColumns count="7">
    <tableColumn id="1" xr3:uid="{00000000-0010-0000-0300-000001000000}" name="CATEGORIA" dataDxfId="26"/>
    <tableColumn id="2" xr3:uid="{00000000-0010-0000-0300-000002000000}" name="PROVAS" dataDxfId="25"/>
    <tableColumn id="3" xr3:uid="{00000000-0010-0000-0300-000003000000}" name="Nº EQUIPAS" dataDxfId="24"/>
    <tableColumn id="4" xr3:uid="{00000000-0010-0000-0300-000004000000}" name="Nº JOGOS" dataDxfId="23">
      <calculatedColumnFormula>SUMIFS(CALENDARIO!N:N,CALENDARIO!C:C,PROVAS!A3,CALENDARIO!J:J,PROVAS!B3)</calculatedColumnFormula>
    </tableColumn>
    <tableColumn id="5" xr3:uid="{00000000-0010-0000-0300-000005000000}" name="Nº JOGOS REALIZADOS" dataDxfId="22">
      <calculatedColumnFormula>SUMIFS(CALENDARIO!N:N,CALENDARIO!C:C,PROVAS!A3,CALENDARIO!J:J,PROVAS!B3,CALENDARIO!K:K,"REALIZADO")</calculatedColumnFormula>
    </tableColumn>
    <tableColumn id="6" xr3:uid="{00000000-0010-0000-0300-000006000000}" name="Nº JOGOS EM FALTA" dataDxfId="21">
      <calculatedColumnFormula>D3-E3</calculatedColumnFormula>
    </tableColumn>
    <tableColumn id="7" xr3:uid="{00000000-0010-0000-0300-000007000000}" name="ESTADO DA PROVA" dataDxfId="20">
      <calculatedColumnFormula>IF(F3=0,"PROVA CONLUÍDA","PROVA EM CURSO")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1:E13" totalsRowShown="0" headerRowDxfId="19" dataDxfId="17" headerRowBorderDxfId="18" tableBorderDxfId="16" totalsRowBorderDxfId="15">
  <autoFilter ref="A1:E13" xr:uid="{00000000-0009-0000-0100-000005000000}"/>
  <tableColumns count="5">
    <tableColumn id="1" xr3:uid="{00000000-0010-0000-0400-000001000000}" name="ESCALÃO" dataDxfId="14"/>
    <tableColumn id="2" xr3:uid="{00000000-0010-0000-0400-000002000000}" name="DATA" dataDxfId="13"/>
    <tableColumn id="3" xr3:uid="{00000000-0010-0000-0400-000003000000}" name="INICIO " dataDxfId="12"/>
    <tableColumn id="4" xr3:uid="{00000000-0010-0000-0400-000004000000}" name="FIM" dataDxfId="11"/>
    <tableColumn id="5" xr3:uid="{00000000-0010-0000-0400-000005000000}" name="PROVA" dataDxfId="1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ela58" displayName="Tabela58" ref="A1:E13" totalsRowShown="0" headerRowDxfId="9" dataDxfId="7" headerRowBorderDxfId="8" tableBorderDxfId="6" totalsRowBorderDxfId="5">
  <autoFilter ref="A1:E13" xr:uid="{00000000-0009-0000-0100-000007000000}"/>
  <tableColumns count="5">
    <tableColumn id="1" xr3:uid="{00000000-0010-0000-0500-000001000000}" name="ESCALÃO" dataDxfId="4"/>
    <tableColumn id="2" xr3:uid="{00000000-0010-0000-0500-000002000000}" name="DATA" dataDxfId="3"/>
    <tableColumn id="3" xr3:uid="{00000000-0010-0000-0500-000003000000}" name="INICIO " dataDxfId="2"/>
    <tableColumn id="4" xr3:uid="{00000000-0010-0000-0500-000004000000}" name="FIM" dataDxfId="1"/>
    <tableColumn id="5" xr3:uid="{00000000-0010-0000-0500-000005000000}" name="PROV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X150"/>
  <sheetViews>
    <sheetView showGridLines="0" tabSelected="1" zoomScaleNormal="100" workbookViewId="0">
      <selection activeCell="C155" sqref="C155"/>
    </sheetView>
  </sheetViews>
  <sheetFormatPr defaultColWidth="9.109375" defaultRowHeight="14.4" x14ac:dyDescent="0.3"/>
  <cols>
    <col min="1" max="1" width="9.109375" style="3"/>
    <col min="2" max="2" width="7.44140625" style="3" customWidth="1"/>
    <col min="3" max="3" width="11.5546875" style="3" bestFit="1" customWidth="1"/>
    <col min="4" max="4" width="10.6640625" style="3" bestFit="1" customWidth="1"/>
    <col min="5" max="5" width="9.109375" style="3" customWidth="1"/>
    <col min="6" max="6" width="18.109375" style="72" bestFit="1" customWidth="1"/>
    <col min="7" max="8" width="5.6640625" style="3" customWidth="1"/>
    <col min="9" max="9" width="18.109375" style="74" bestFit="1" customWidth="1"/>
    <col min="10" max="10" width="26.6640625" style="3" customWidth="1"/>
    <col min="11" max="11" width="13.5546875" style="6" hidden="1" customWidth="1"/>
    <col min="12" max="12" width="5.77734375" style="3" hidden="1" customWidth="1"/>
    <col min="13" max="13" width="2" style="3" hidden="1" customWidth="1"/>
    <col min="14" max="14" width="0.88671875" style="3" customWidth="1"/>
    <col min="15" max="16384" width="9.109375" style="3"/>
  </cols>
  <sheetData>
    <row r="1" spans="2:24" x14ac:dyDescent="0.3">
      <c r="B1" s="10" t="s">
        <v>27</v>
      </c>
      <c r="C1" s="10" t="s">
        <v>32</v>
      </c>
      <c r="D1" s="10" t="s">
        <v>28</v>
      </c>
      <c r="E1" s="10" t="s">
        <v>29</v>
      </c>
      <c r="F1" s="72" t="s">
        <v>30</v>
      </c>
      <c r="G1" s="75" t="s">
        <v>81</v>
      </c>
      <c r="H1" s="75" t="s">
        <v>82</v>
      </c>
      <c r="I1" s="74" t="s">
        <v>31</v>
      </c>
      <c r="J1" s="10" t="s">
        <v>37</v>
      </c>
      <c r="K1" s="7" t="s">
        <v>43</v>
      </c>
      <c r="L1" s="4" t="s">
        <v>44</v>
      </c>
      <c r="M1" s="4" t="s">
        <v>57</v>
      </c>
    </row>
    <row r="2" spans="2:24" ht="15" customHeight="1" x14ac:dyDescent="0.3">
      <c r="B2" s="95">
        <v>1</v>
      </c>
      <c r="C2" s="95" t="s">
        <v>10</v>
      </c>
      <c r="D2" s="124">
        <v>43764</v>
      </c>
      <c r="E2" s="96">
        <v>0.47222222222222227</v>
      </c>
      <c r="F2" s="97" t="s">
        <v>35</v>
      </c>
      <c r="G2" s="95"/>
      <c r="H2" s="95"/>
      <c r="I2" s="130" t="s">
        <v>98</v>
      </c>
      <c r="J2" s="99" t="s">
        <v>39</v>
      </c>
      <c r="K2" s="5" t="str">
        <f ca="1">IF(Tabela1[[#This Row],[DATA]]&lt;=TODAY(),"REALIZADO","A REALIZAR")</f>
        <v>REALIZADO</v>
      </c>
      <c r="L2" s="3" t="str">
        <f>IF(G2&lt;H2,I2,IF(G2&gt;H2,F2,IF(G2=H2,"EMPATE",IF(G2&gt;H2,F2))))</f>
        <v>EMPATE</v>
      </c>
      <c r="M2" s="3" t="str">
        <f t="shared" ref="M2:M33" si="0">IF(G2&lt;H2,F2,IF(G2&gt;H2,I2,IF(G2=H2,"EMPATE")))</f>
        <v>EMPATE</v>
      </c>
      <c r="N2" s="4">
        <v>1</v>
      </c>
      <c r="O2" s="3" t="s">
        <v>105</v>
      </c>
    </row>
    <row r="3" spans="2:24" x14ac:dyDescent="0.3">
      <c r="B3" s="80">
        <v>2</v>
      </c>
      <c r="C3" s="80" t="s">
        <v>12</v>
      </c>
      <c r="D3" s="112">
        <v>43764</v>
      </c>
      <c r="E3" s="104">
        <v>0.60416666666666663</v>
      </c>
      <c r="F3" s="105" t="s">
        <v>34</v>
      </c>
      <c r="G3" s="80"/>
      <c r="H3" s="80"/>
      <c r="I3" s="115" t="s">
        <v>35</v>
      </c>
      <c r="J3" s="107" t="s">
        <v>39</v>
      </c>
      <c r="K3" s="5" t="str">
        <f ca="1">IF(Tabela1[[#This Row],[DATA]]&lt;=TODAY(),"REALIZADO","A REALIZAR")</f>
        <v>REALIZADO</v>
      </c>
      <c r="L3" s="3" t="str">
        <f>IF(G3&lt;H3,I3,IF(G3&gt;H3,F3,IF(G3=H3,"EMPATE",IF(G3&gt;H3,F3))))</f>
        <v>EMPATE</v>
      </c>
      <c r="M3" s="3" t="str">
        <f t="shared" si="0"/>
        <v>EMPATE</v>
      </c>
      <c r="N3" s="4">
        <v>1</v>
      </c>
      <c r="O3" s="3" t="s">
        <v>105</v>
      </c>
    </row>
    <row r="4" spans="2:24" x14ac:dyDescent="0.3">
      <c r="B4" s="95">
        <v>3</v>
      </c>
      <c r="C4" s="95" t="s">
        <v>10</v>
      </c>
      <c r="D4" s="124">
        <v>43771</v>
      </c>
      <c r="E4" s="96">
        <v>0.60416666666666663</v>
      </c>
      <c r="F4" s="126" t="s">
        <v>34</v>
      </c>
      <c r="G4" s="95"/>
      <c r="H4" s="95"/>
      <c r="I4" s="130" t="s">
        <v>98</v>
      </c>
      <c r="J4" s="99" t="s">
        <v>39</v>
      </c>
      <c r="K4" s="5" t="str">
        <f ca="1">IF(Tabela1[[#This Row],[DATA]]&lt;=TODAY(),"REALIZADO","A REALIZAR")</f>
        <v>REALIZADO</v>
      </c>
      <c r="L4" s="3" t="str">
        <f>IF(G4&lt;H4,I4,IF(G4&gt;H4,F4,IF(G4=H4,"EMPATE",IF(G4&gt;H4,F4))))</f>
        <v>EMPATE</v>
      </c>
      <c r="M4" s="3" t="str">
        <f t="shared" si="0"/>
        <v>EMPATE</v>
      </c>
      <c r="N4" s="4">
        <v>1</v>
      </c>
      <c r="O4" s="3" t="s">
        <v>105</v>
      </c>
    </row>
    <row r="5" spans="2:24" x14ac:dyDescent="0.3">
      <c r="B5" s="80">
        <v>4</v>
      </c>
      <c r="C5" s="80" t="s">
        <v>8</v>
      </c>
      <c r="D5" s="112">
        <v>43771</v>
      </c>
      <c r="E5" s="104">
        <v>0.66666666666666663</v>
      </c>
      <c r="F5" s="105" t="s">
        <v>34</v>
      </c>
      <c r="G5" s="80"/>
      <c r="H5" s="80"/>
      <c r="I5" s="121" t="s">
        <v>98</v>
      </c>
      <c r="J5" s="107" t="s">
        <v>39</v>
      </c>
      <c r="K5" s="5" t="str">
        <f ca="1">IF(Tabela1[[#This Row],[DATA]]&lt;=TODAY(),"REALIZADO","A REALIZAR")</f>
        <v>REALIZADO</v>
      </c>
      <c r="L5" s="3" t="str">
        <f>IF(G5&lt;H5,I5,IF(G5&gt;H5,F5,IF(G5=H5,"EMPATE",IF(G5&gt;H5,F5))))</f>
        <v>EMPATE</v>
      </c>
      <c r="M5" s="3" t="str">
        <f t="shared" si="0"/>
        <v>EMPATE</v>
      </c>
      <c r="N5" s="4">
        <v>1</v>
      </c>
      <c r="O5" s="3" t="s">
        <v>105</v>
      </c>
    </row>
    <row r="6" spans="2:24" x14ac:dyDescent="0.3">
      <c r="B6" s="95">
        <v>5</v>
      </c>
      <c r="C6" s="95" t="s">
        <v>8</v>
      </c>
      <c r="D6" s="124">
        <v>43778</v>
      </c>
      <c r="E6" s="96">
        <v>0.60416666666666663</v>
      </c>
      <c r="F6" s="97" t="s">
        <v>98</v>
      </c>
      <c r="G6" s="95"/>
      <c r="H6" s="95"/>
      <c r="I6" s="98" t="s">
        <v>34</v>
      </c>
      <c r="J6" s="99" t="s">
        <v>39</v>
      </c>
      <c r="K6" s="4">
        <v>1</v>
      </c>
      <c r="L6" s="3" t="s">
        <v>106</v>
      </c>
      <c r="M6" s="3" t="str">
        <f t="shared" si="0"/>
        <v>EMPATE</v>
      </c>
      <c r="N6" s="4">
        <v>1</v>
      </c>
      <c r="O6" s="3" t="s">
        <v>106</v>
      </c>
      <c r="P6" s="80"/>
      <c r="Q6" s="160"/>
      <c r="R6" s="104"/>
      <c r="S6" s="88"/>
      <c r="T6" s="80"/>
      <c r="U6" s="80"/>
      <c r="V6" s="106"/>
      <c r="W6" s="107"/>
      <c r="X6" s="4"/>
    </row>
    <row r="7" spans="2:24" ht="15" thickBot="1" x14ac:dyDescent="0.35">
      <c r="B7" s="80">
        <v>6</v>
      </c>
      <c r="C7" s="111" t="s">
        <v>10</v>
      </c>
      <c r="D7" s="112">
        <v>43778</v>
      </c>
      <c r="E7" s="113">
        <v>0.66666666666666663</v>
      </c>
      <c r="F7" s="105" t="s">
        <v>98</v>
      </c>
      <c r="G7" s="111"/>
      <c r="H7" s="111"/>
      <c r="I7" s="115" t="s">
        <v>35</v>
      </c>
      <c r="J7" s="107" t="s">
        <v>39</v>
      </c>
      <c r="K7" s="3"/>
      <c r="L7" s="3" t="str">
        <f>IF(G7&lt;H7,I7,IF(G7&gt;H7,F7,IF(G7=H7,"EMPATE",IF(G7&gt;H7,F7))))</f>
        <v>EMPATE</v>
      </c>
      <c r="M7" s="3" t="str">
        <f t="shared" si="0"/>
        <v>EMPATE</v>
      </c>
      <c r="N7" s="4">
        <v>1</v>
      </c>
      <c r="O7" s="3" t="s">
        <v>106</v>
      </c>
    </row>
    <row r="8" spans="2:24" ht="15" thickBot="1" x14ac:dyDescent="0.35">
      <c r="B8" s="95">
        <v>7</v>
      </c>
      <c r="C8" s="95" t="s">
        <v>10</v>
      </c>
      <c r="D8" s="124">
        <v>43785</v>
      </c>
      <c r="E8" s="96">
        <v>0.47222222222222227</v>
      </c>
      <c r="F8" s="165" t="s">
        <v>34</v>
      </c>
      <c r="G8" s="162"/>
      <c r="H8" s="162"/>
      <c r="I8" s="166" t="s">
        <v>120</v>
      </c>
      <c r="J8" s="99" t="s">
        <v>39</v>
      </c>
      <c r="K8" s="3"/>
      <c r="M8" s="3" t="str">
        <f t="shared" si="0"/>
        <v>EMPATE</v>
      </c>
      <c r="N8" s="4">
        <v>1</v>
      </c>
      <c r="O8" s="3" t="s">
        <v>105</v>
      </c>
    </row>
    <row r="9" spans="2:24" ht="15" thickBot="1" x14ac:dyDescent="0.35">
      <c r="B9" s="80">
        <v>8</v>
      </c>
      <c r="C9" s="111" t="s">
        <v>91</v>
      </c>
      <c r="D9" s="112">
        <v>43791</v>
      </c>
      <c r="E9" s="113">
        <v>0.85416666666666663</v>
      </c>
      <c r="F9" s="105" t="s">
        <v>96</v>
      </c>
      <c r="G9" s="80"/>
      <c r="H9" s="80"/>
      <c r="I9" s="105" t="s">
        <v>97</v>
      </c>
      <c r="J9" s="116" t="s">
        <v>39</v>
      </c>
      <c r="K9" s="5" t="str">
        <f ca="1">IF(Tabela1[[#This Row],[DATA]]&lt;=TODAY(),"REALIZADO","A REALIZAR")</f>
        <v>REALIZADO</v>
      </c>
      <c r="L9" s="3" t="str">
        <f>IF(G9&lt;H9,I9,IF(G9&gt;H9,F9,IF(G9=H9,"EMPATE",IF(G9&gt;H9,F9))))</f>
        <v>EMPATE</v>
      </c>
      <c r="M9" s="3" t="str">
        <f t="shared" si="0"/>
        <v>EMPATE</v>
      </c>
      <c r="N9" s="4">
        <v>1</v>
      </c>
      <c r="O9" s="3" t="s">
        <v>105</v>
      </c>
      <c r="R9" s="83"/>
      <c r="S9" s="84"/>
      <c r="T9" s="82"/>
      <c r="U9" s="82"/>
      <c r="V9" s="84"/>
      <c r="W9" s="85"/>
    </row>
    <row r="10" spans="2:24" ht="15" thickBot="1" x14ac:dyDescent="0.35">
      <c r="B10" s="161">
        <v>9</v>
      </c>
      <c r="C10" s="162" t="s">
        <v>10</v>
      </c>
      <c r="D10" s="163">
        <v>43792</v>
      </c>
      <c r="E10" s="164">
        <v>0.60416666666666663</v>
      </c>
      <c r="F10" s="97" t="s">
        <v>98</v>
      </c>
      <c r="G10" s="162"/>
      <c r="H10" s="162"/>
      <c r="I10" s="127" t="s">
        <v>34</v>
      </c>
      <c r="J10" s="167" t="s">
        <v>39</v>
      </c>
      <c r="K10" s="168"/>
      <c r="L10" s="169" t="s">
        <v>105</v>
      </c>
      <c r="M10" s="3" t="str">
        <f t="shared" si="0"/>
        <v>EMPATE</v>
      </c>
      <c r="N10" s="4">
        <v>1</v>
      </c>
      <c r="O10" s="3" t="s">
        <v>106</v>
      </c>
    </row>
    <row r="11" spans="2:24" x14ac:dyDescent="0.3">
      <c r="B11" s="80">
        <v>10</v>
      </c>
      <c r="C11" s="117" t="s">
        <v>12</v>
      </c>
      <c r="D11" s="118">
        <v>43793</v>
      </c>
      <c r="E11" s="119">
        <v>0.47916666666666669</v>
      </c>
      <c r="F11" s="105" t="s">
        <v>35</v>
      </c>
      <c r="G11" s="117"/>
      <c r="H11" s="117"/>
      <c r="I11" s="121" t="s">
        <v>34</v>
      </c>
      <c r="J11" s="149" t="s">
        <v>39</v>
      </c>
      <c r="K11" s="3"/>
      <c r="M11" s="3" t="str">
        <f t="shared" si="0"/>
        <v>EMPATE</v>
      </c>
      <c r="N11" s="4">
        <v>1</v>
      </c>
      <c r="O11" s="3" t="s">
        <v>105</v>
      </c>
    </row>
    <row r="12" spans="2:24" x14ac:dyDescent="0.3">
      <c r="B12" s="95">
        <v>11</v>
      </c>
      <c r="C12" s="123" t="s">
        <v>5</v>
      </c>
      <c r="D12" s="124">
        <v>43794</v>
      </c>
      <c r="E12" s="96">
        <v>0.86458333333333337</v>
      </c>
      <c r="F12" s="97" t="s">
        <v>98</v>
      </c>
      <c r="G12" s="123"/>
      <c r="H12" s="123"/>
      <c r="I12" s="127" t="s">
        <v>34</v>
      </c>
      <c r="J12" s="131" t="s">
        <v>39</v>
      </c>
      <c r="K12" s="3"/>
      <c r="M12" s="3" t="str">
        <f t="shared" si="0"/>
        <v>EMPATE</v>
      </c>
      <c r="N12" s="4">
        <v>1</v>
      </c>
      <c r="O12" s="3" t="s">
        <v>106</v>
      </c>
      <c r="P12" s="90"/>
      <c r="Q12" s="91"/>
      <c r="R12" s="92"/>
      <c r="S12" s="93"/>
      <c r="T12" s="90"/>
      <c r="U12" s="90"/>
      <c r="V12" s="94"/>
      <c r="W12" s="94"/>
    </row>
    <row r="13" spans="2:24" x14ac:dyDescent="0.3">
      <c r="B13" s="80">
        <v>12</v>
      </c>
      <c r="C13" s="80" t="s">
        <v>91</v>
      </c>
      <c r="D13" s="118">
        <v>43805</v>
      </c>
      <c r="E13" s="119">
        <v>0.85416666666666663</v>
      </c>
      <c r="F13" s="105" t="s">
        <v>97</v>
      </c>
      <c r="G13" s="80"/>
      <c r="H13" s="80"/>
      <c r="I13" s="105" t="s">
        <v>96</v>
      </c>
      <c r="J13" s="116" t="s">
        <v>39</v>
      </c>
      <c r="K13" s="5" t="str">
        <f ca="1">IF(Tabela1[[#This Row],[DATA]]&lt;=TODAY(),"REALIZADO","A REALIZAR")</f>
        <v>REALIZADO</v>
      </c>
      <c r="L13" s="3" t="str">
        <f>IF(G13&lt;H13,I13,IF(G13&gt;H13,F13,IF(G13=H13,"EMPATE",IF(G13&gt;H13,F13))))</f>
        <v>EMPATE</v>
      </c>
      <c r="M13" s="3" t="str">
        <f t="shared" si="0"/>
        <v>EMPATE</v>
      </c>
      <c r="N13" s="4">
        <v>1</v>
      </c>
      <c r="O13" s="3" t="s">
        <v>105</v>
      </c>
      <c r="R13" s="87"/>
      <c r="S13" s="88"/>
      <c r="T13" s="86"/>
      <c r="U13" s="86"/>
      <c r="V13" s="89"/>
      <c r="W13" s="89"/>
    </row>
    <row r="14" spans="2:24" x14ac:dyDescent="0.3">
      <c r="B14" s="95">
        <v>13</v>
      </c>
      <c r="C14" s="95" t="s">
        <v>8</v>
      </c>
      <c r="D14" s="138">
        <v>43815</v>
      </c>
      <c r="E14" s="96">
        <v>0.8125</v>
      </c>
      <c r="F14" s="97" t="s">
        <v>98</v>
      </c>
      <c r="G14" s="95"/>
      <c r="H14" s="95"/>
      <c r="I14" s="98" t="s">
        <v>34</v>
      </c>
      <c r="J14" s="128" t="s">
        <v>39</v>
      </c>
      <c r="K14" s="5" t="str">
        <f ca="1">IF(Tabela1[[#This Row],[DATA]]&lt;=TODAY(),"REALIZADO","A REALIZAR")</f>
        <v>REALIZADO</v>
      </c>
      <c r="L14" s="3" t="str">
        <f>IF(G14&lt;H14,I14,IF(G14&gt;H14,F14,IF(G14=H14,"EMPATE",IF(G14&gt;H14,F14))))</f>
        <v>EMPATE</v>
      </c>
      <c r="M14" s="3" t="str">
        <f t="shared" si="0"/>
        <v>EMPATE</v>
      </c>
      <c r="N14" s="151">
        <v>1</v>
      </c>
      <c r="O14" s="151" t="s">
        <v>106</v>
      </c>
    </row>
    <row r="15" spans="2:24" x14ac:dyDescent="0.3">
      <c r="B15" s="80">
        <v>14</v>
      </c>
      <c r="C15" s="117" t="s">
        <v>12</v>
      </c>
      <c r="D15" s="118">
        <v>43806</v>
      </c>
      <c r="E15" s="119" t="s">
        <v>121</v>
      </c>
      <c r="F15" s="105" t="s">
        <v>98</v>
      </c>
      <c r="G15" s="117"/>
      <c r="H15" s="117"/>
      <c r="I15" s="121" t="s">
        <v>34</v>
      </c>
      <c r="J15" s="116" t="s">
        <v>39</v>
      </c>
      <c r="K15" s="3"/>
      <c r="M15" s="3" t="str">
        <f t="shared" si="0"/>
        <v>EMPATE</v>
      </c>
      <c r="N15" s="4">
        <v>1</v>
      </c>
      <c r="O15" s="3" t="s">
        <v>106</v>
      </c>
      <c r="R15" s="92"/>
      <c r="S15" s="93"/>
      <c r="T15" s="90"/>
      <c r="U15" s="90"/>
      <c r="V15" s="94"/>
      <c r="W15" s="94"/>
    </row>
    <row r="16" spans="2:24" x14ac:dyDescent="0.3">
      <c r="B16" s="95">
        <v>15</v>
      </c>
      <c r="C16" s="123" t="s">
        <v>10</v>
      </c>
      <c r="D16" s="124">
        <v>43807</v>
      </c>
      <c r="E16" s="125">
        <v>0.45833333333333331</v>
      </c>
      <c r="F16" s="97" t="s">
        <v>35</v>
      </c>
      <c r="G16" s="123"/>
      <c r="H16" s="123"/>
      <c r="I16" s="98" t="s">
        <v>34</v>
      </c>
      <c r="J16" s="128" t="s">
        <v>39</v>
      </c>
      <c r="K16" s="3"/>
      <c r="M16" s="3" t="str">
        <f t="shared" si="0"/>
        <v>EMPATE</v>
      </c>
      <c r="O16" s="3" t="s">
        <v>105</v>
      </c>
      <c r="R16" s="87"/>
      <c r="S16" s="88"/>
      <c r="T16" s="86"/>
      <c r="U16" s="86"/>
      <c r="V16" s="89"/>
      <c r="W16" s="89"/>
    </row>
    <row r="17" spans="2:15" x14ac:dyDescent="0.3">
      <c r="B17" s="80">
        <v>16</v>
      </c>
      <c r="C17" s="80" t="s">
        <v>5</v>
      </c>
      <c r="D17" s="122">
        <v>43808</v>
      </c>
      <c r="E17" s="104">
        <v>0.86458333333333337</v>
      </c>
      <c r="F17" s="105" t="s">
        <v>35</v>
      </c>
      <c r="G17" s="80"/>
      <c r="H17" s="80"/>
      <c r="I17" s="121" t="s">
        <v>98</v>
      </c>
      <c r="J17" s="107" t="s">
        <v>39</v>
      </c>
      <c r="K17" s="35" t="str">
        <f ca="1">IF(Tabela1[[#This Row],[DATA]]&lt;=TODAY(),"REALIZADO","A REALIZAR")</f>
        <v>REALIZADO</v>
      </c>
      <c r="L17" s="3" t="str">
        <f t="shared" ref="L17:L48" si="1">IF(G17&lt;H17,I17,IF(G17&gt;H17,F17,IF(G17=H17,"EMPATE",IF(G17&gt;H17,F17))))</f>
        <v>EMPATE</v>
      </c>
      <c r="M17" s="3" t="str">
        <f t="shared" si="0"/>
        <v>EMPATE</v>
      </c>
      <c r="O17" s="3" t="s">
        <v>106</v>
      </c>
    </row>
    <row r="18" spans="2:15" hidden="1" x14ac:dyDescent="0.3">
      <c r="B18" s="11">
        <v>17</v>
      </c>
      <c r="C18" s="11" t="s">
        <v>59</v>
      </c>
      <c r="D18" s="34">
        <v>41972</v>
      </c>
      <c r="E18" s="12">
        <v>0.8125</v>
      </c>
      <c r="F18" s="73" t="s">
        <v>60</v>
      </c>
      <c r="G18" s="11"/>
      <c r="H18" s="11"/>
      <c r="I18" s="13" t="s">
        <v>61</v>
      </c>
      <c r="J18" s="13" t="s">
        <v>39</v>
      </c>
      <c r="K18" s="35" t="str">
        <f ca="1">IF(Tabela1[[#This Row],[DATA]]&lt;=TODAY(),"REALIZADO","A REALIZAR")</f>
        <v>REALIZADO</v>
      </c>
      <c r="L18" s="3" t="str">
        <f t="shared" si="1"/>
        <v>EMPATE</v>
      </c>
      <c r="M18" s="3" t="str">
        <f t="shared" si="0"/>
        <v>EMPATE</v>
      </c>
    </row>
    <row r="19" spans="2:15" x14ac:dyDescent="0.3">
      <c r="B19" s="95">
        <v>17</v>
      </c>
      <c r="C19" s="95" t="s">
        <v>12</v>
      </c>
      <c r="D19" s="138">
        <v>43812</v>
      </c>
      <c r="E19" s="96">
        <v>0.82291666666666663</v>
      </c>
      <c r="F19" s="126" t="s">
        <v>34</v>
      </c>
      <c r="G19" s="95"/>
      <c r="H19" s="95"/>
      <c r="I19" s="130" t="s">
        <v>98</v>
      </c>
      <c r="J19" s="128" t="s">
        <v>39</v>
      </c>
      <c r="K19" s="35" t="str">
        <f ca="1">IF(Tabela1[[#This Row],[DATA]]&lt;=TODAY(),"REALIZADO","A REALIZAR")</f>
        <v>REALIZADO</v>
      </c>
      <c r="L19" s="3" t="str">
        <f t="shared" si="1"/>
        <v>EMPATE</v>
      </c>
      <c r="M19" s="3" t="str">
        <f t="shared" si="0"/>
        <v>EMPATE</v>
      </c>
      <c r="O19" s="3" t="s">
        <v>105</v>
      </c>
    </row>
    <row r="20" spans="2:15" hidden="1" x14ac:dyDescent="0.3">
      <c r="B20" s="11">
        <v>21</v>
      </c>
      <c r="C20" s="11" t="s">
        <v>59</v>
      </c>
      <c r="D20" s="34">
        <v>41985</v>
      </c>
      <c r="E20" s="12">
        <v>0.85416666666666663</v>
      </c>
      <c r="F20" s="73" t="s">
        <v>61</v>
      </c>
      <c r="G20" s="11"/>
      <c r="H20" s="11"/>
      <c r="I20" s="13" t="s">
        <v>60</v>
      </c>
      <c r="J20" s="13" t="s">
        <v>39</v>
      </c>
      <c r="K20" s="35" t="str">
        <f ca="1">IF(Tabela1[[#This Row],[DATA]]&lt;=TODAY(),"REALIZADO","A REALIZAR")</f>
        <v>REALIZADO</v>
      </c>
      <c r="L20" s="3" t="str">
        <f t="shared" si="1"/>
        <v>EMPATE</v>
      </c>
      <c r="M20" s="3" t="str">
        <f t="shared" si="0"/>
        <v>EMPATE</v>
      </c>
    </row>
    <row r="21" spans="2:15" x14ac:dyDescent="0.3">
      <c r="B21" s="80">
        <v>18</v>
      </c>
      <c r="C21" s="80" t="s">
        <v>91</v>
      </c>
      <c r="D21" s="122">
        <v>43812</v>
      </c>
      <c r="E21" s="104">
        <v>0.86458333333333337</v>
      </c>
      <c r="F21" s="105" t="s">
        <v>96</v>
      </c>
      <c r="G21" s="80"/>
      <c r="H21" s="80"/>
      <c r="I21" s="105" t="s">
        <v>97</v>
      </c>
      <c r="J21" s="107" t="s">
        <v>39</v>
      </c>
      <c r="K21" s="35" t="str">
        <f ca="1">IF(Tabela1[[#This Row],[DATA]]&lt;=TODAY(),"REALIZADO","A REALIZAR")</f>
        <v>REALIZADO</v>
      </c>
      <c r="L21" s="3" t="str">
        <f t="shared" si="1"/>
        <v>EMPATE</v>
      </c>
      <c r="M21" s="3" t="str">
        <f t="shared" si="0"/>
        <v>EMPATE</v>
      </c>
      <c r="O21" s="3" t="s">
        <v>105</v>
      </c>
    </row>
    <row r="22" spans="2:15" x14ac:dyDescent="0.3">
      <c r="B22" s="95">
        <v>19</v>
      </c>
      <c r="C22" s="95" t="s">
        <v>91</v>
      </c>
      <c r="D22" s="138">
        <v>43819</v>
      </c>
      <c r="E22" s="96">
        <v>0.85416666666666663</v>
      </c>
      <c r="F22" s="97" t="s">
        <v>97</v>
      </c>
      <c r="G22" s="95"/>
      <c r="H22" s="95"/>
      <c r="I22" s="97" t="s">
        <v>96</v>
      </c>
      <c r="J22" s="128" t="s">
        <v>39</v>
      </c>
      <c r="K22" s="35" t="str">
        <f ca="1">IF(Tabela1[[#This Row],[DATA]]&lt;=TODAY(),"REALIZADO","A REALIZAR")</f>
        <v>REALIZADO</v>
      </c>
      <c r="L22" s="3" t="str">
        <f t="shared" si="1"/>
        <v>EMPATE</v>
      </c>
      <c r="M22" s="3" t="str">
        <f t="shared" si="0"/>
        <v>EMPATE</v>
      </c>
      <c r="N22" s="151"/>
      <c r="O22" s="3" t="s">
        <v>105</v>
      </c>
    </row>
    <row r="23" spans="2:15" x14ac:dyDescent="0.3">
      <c r="B23" s="80">
        <v>20</v>
      </c>
      <c r="C23" s="80" t="s">
        <v>12</v>
      </c>
      <c r="D23" s="103">
        <v>43848</v>
      </c>
      <c r="E23" s="104">
        <v>0.57291666666666663</v>
      </c>
      <c r="F23" s="105" t="s">
        <v>35</v>
      </c>
      <c r="G23" s="80"/>
      <c r="H23" s="80"/>
      <c r="I23" s="121" t="s">
        <v>98</v>
      </c>
      <c r="J23" s="107" t="s">
        <v>39</v>
      </c>
      <c r="K23" s="35" t="str">
        <f ca="1">IF(Tabela1[[#This Row],[DATA]]&lt;=TODAY(),"REALIZADO","A REALIZAR")</f>
        <v>REALIZADO</v>
      </c>
      <c r="L23" s="3" t="str">
        <f t="shared" si="1"/>
        <v>EMPATE</v>
      </c>
      <c r="M23" s="3" t="str">
        <f t="shared" si="0"/>
        <v>EMPATE</v>
      </c>
      <c r="O23" s="3" t="s">
        <v>105</v>
      </c>
    </row>
    <row r="24" spans="2:15" hidden="1" x14ac:dyDescent="0.3">
      <c r="B24" s="11">
        <v>23</v>
      </c>
      <c r="C24" s="11" t="s">
        <v>10</v>
      </c>
      <c r="D24" s="34">
        <v>41993</v>
      </c>
      <c r="E24" s="12">
        <v>0.58333333333333337</v>
      </c>
      <c r="F24" s="73" t="s">
        <v>76</v>
      </c>
      <c r="G24" s="11"/>
      <c r="H24" s="11"/>
      <c r="I24" s="13" t="s">
        <v>77</v>
      </c>
      <c r="J24" s="3" t="s">
        <v>75</v>
      </c>
      <c r="K24" s="35" t="str">
        <f ca="1">IF(Tabela1[[#This Row],[DATA]]&lt;=TODAY(),"REALIZADO","A REALIZAR")</f>
        <v>REALIZADO</v>
      </c>
      <c r="L24" s="3" t="str">
        <f t="shared" si="1"/>
        <v>EMPATE</v>
      </c>
      <c r="M24" s="3" t="str">
        <f t="shared" si="0"/>
        <v>EMPATE</v>
      </c>
    </row>
    <row r="25" spans="2:15" hidden="1" x14ac:dyDescent="0.3">
      <c r="B25" s="11">
        <v>24</v>
      </c>
      <c r="C25" s="11" t="s">
        <v>59</v>
      </c>
      <c r="D25" s="34">
        <v>41993</v>
      </c>
      <c r="E25" s="12">
        <v>0.8125</v>
      </c>
      <c r="F25" s="73" t="s">
        <v>60</v>
      </c>
      <c r="G25" s="11"/>
      <c r="H25" s="11"/>
      <c r="I25" s="13" t="s">
        <v>61</v>
      </c>
      <c r="J25" s="13" t="s">
        <v>39</v>
      </c>
      <c r="K25" s="35" t="str">
        <f ca="1">IF(Tabela1[[#This Row],[DATA]]&lt;=TODAY(),"REALIZADO","A REALIZAR")</f>
        <v>REALIZADO</v>
      </c>
      <c r="L25" s="3" t="str">
        <f t="shared" si="1"/>
        <v>EMPATE</v>
      </c>
      <c r="M25" s="3" t="str">
        <f t="shared" si="0"/>
        <v>EMPATE</v>
      </c>
    </row>
    <row r="26" spans="2:15" hidden="1" x14ac:dyDescent="0.3">
      <c r="B26" s="80">
        <v>21</v>
      </c>
      <c r="C26" s="80" t="s">
        <v>102</v>
      </c>
      <c r="D26" s="103">
        <v>43456</v>
      </c>
      <c r="E26" s="104">
        <v>0.4375</v>
      </c>
      <c r="F26" s="105" t="s">
        <v>101</v>
      </c>
      <c r="G26" s="80"/>
      <c r="H26" s="80"/>
      <c r="I26" s="105" t="s">
        <v>101</v>
      </c>
      <c r="J26" s="107" t="s">
        <v>103</v>
      </c>
      <c r="K26" s="35" t="str">
        <f ca="1">IF(Tabela1[[#This Row],[DATA]]&lt;=TODAY(),"REALIZADO","A REALIZAR")</f>
        <v>REALIZADO</v>
      </c>
      <c r="L26" s="3" t="str">
        <f t="shared" si="1"/>
        <v>EMPATE</v>
      </c>
      <c r="M26" s="3" t="str">
        <f t="shared" si="0"/>
        <v>EMPATE</v>
      </c>
      <c r="O26" s="3" t="s">
        <v>104</v>
      </c>
    </row>
    <row r="27" spans="2:15" x14ac:dyDescent="0.3">
      <c r="B27" s="95">
        <v>21</v>
      </c>
      <c r="C27" s="95" t="s">
        <v>5</v>
      </c>
      <c r="D27" s="109">
        <v>43826</v>
      </c>
      <c r="E27" s="96">
        <v>0.58333333333333337</v>
      </c>
      <c r="F27" s="97" t="s">
        <v>34</v>
      </c>
      <c r="G27" s="95"/>
      <c r="H27" s="95"/>
      <c r="I27" s="129" t="s">
        <v>35</v>
      </c>
      <c r="J27" s="128" t="s">
        <v>39</v>
      </c>
      <c r="K27" s="35" t="str">
        <f ca="1">IF(Tabela1[[#This Row],[DATA]]&lt;=TODAY(),"REALIZADO","A REALIZAR")</f>
        <v>REALIZADO</v>
      </c>
      <c r="L27" s="3" t="str">
        <f t="shared" si="1"/>
        <v>EMPATE</v>
      </c>
      <c r="M27" s="3" t="str">
        <f t="shared" si="0"/>
        <v>EMPATE</v>
      </c>
      <c r="O27" s="3" t="s">
        <v>105</v>
      </c>
    </row>
    <row r="28" spans="2:15" x14ac:dyDescent="0.3">
      <c r="B28" s="80">
        <v>22</v>
      </c>
      <c r="C28" s="80" t="s">
        <v>5</v>
      </c>
      <c r="D28" s="122">
        <v>43829</v>
      </c>
      <c r="E28" s="104">
        <v>0.8125</v>
      </c>
      <c r="F28" s="105" t="s">
        <v>35</v>
      </c>
      <c r="G28" s="117"/>
      <c r="H28" s="117"/>
      <c r="I28" s="121" t="s">
        <v>34</v>
      </c>
      <c r="J28" s="116" t="s">
        <v>39</v>
      </c>
      <c r="K28" s="35" t="str">
        <f ca="1">IF(Tabela1[[#This Row],[DATA]]&lt;=TODAY(),"REALIZADO","A REALIZAR")</f>
        <v>REALIZADO</v>
      </c>
      <c r="L28" s="3" t="str">
        <f t="shared" si="1"/>
        <v>EMPATE</v>
      </c>
      <c r="M28" s="3" t="str">
        <f t="shared" si="0"/>
        <v>EMPATE</v>
      </c>
      <c r="O28" s="3" t="s">
        <v>105</v>
      </c>
    </row>
    <row r="29" spans="2:15" hidden="1" x14ac:dyDescent="0.3">
      <c r="B29" s="11">
        <v>28</v>
      </c>
      <c r="C29" s="11" t="s">
        <v>59</v>
      </c>
      <c r="D29" s="30">
        <v>42014</v>
      </c>
      <c r="E29" s="12">
        <v>0.8125</v>
      </c>
      <c r="F29" s="73" t="s">
        <v>61</v>
      </c>
      <c r="G29" s="11"/>
      <c r="H29" s="11"/>
      <c r="I29" s="13" t="s">
        <v>60</v>
      </c>
      <c r="J29" s="13" t="s">
        <v>39</v>
      </c>
      <c r="K29" s="35" t="str">
        <f ca="1">IF(Tabela1[[#This Row],[DATA]]&lt;=TODAY(),"REALIZADO","A REALIZAR")</f>
        <v>REALIZADO</v>
      </c>
      <c r="L29" s="3" t="str">
        <f t="shared" si="1"/>
        <v>EMPATE</v>
      </c>
      <c r="M29" s="3" t="str">
        <f t="shared" si="0"/>
        <v>EMPATE</v>
      </c>
    </row>
    <row r="30" spans="2:15" x14ac:dyDescent="0.3">
      <c r="B30" s="95">
        <v>23</v>
      </c>
      <c r="C30" s="11" t="s">
        <v>8</v>
      </c>
      <c r="D30" s="30">
        <v>43840</v>
      </c>
      <c r="E30" s="12">
        <v>0.86458333333333337</v>
      </c>
      <c r="F30" s="97" t="s">
        <v>34</v>
      </c>
      <c r="G30" s="95"/>
      <c r="H30" s="95"/>
      <c r="I30" s="130" t="s">
        <v>98</v>
      </c>
      <c r="J30" s="106" t="s">
        <v>58</v>
      </c>
      <c r="K30" s="35" t="str">
        <f ca="1">IF(Tabela1[[#This Row],[DATA]]&lt;=TODAY(),"REALIZADO","A REALIZAR")</f>
        <v>REALIZADO</v>
      </c>
      <c r="L30" s="3" t="str">
        <f t="shared" si="1"/>
        <v>EMPATE</v>
      </c>
      <c r="M30" s="3" t="str">
        <f t="shared" si="0"/>
        <v>EMPATE</v>
      </c>
      <c r="O30" s="3" t="s">
        <v>105</v>
      </c>
    </row>
    <row r="31" spans="2:15" hidden="1" x14ac:dyDescent="0.3">
      <c r="B31" s="80"/>
      <c r="C31" s="80"/>
      <c r="D31" s="122"/>
      <c r="E31" s="104"/>
      <c r="F31" s="105"/>
      <c r="G31" s="80"/>
      <c r="H31" s="80"/>
      <c r="I31" s="105"/>
      <c r="J31" s="107"/>
      <c r="K31" s="35" t="str">
        <f ca="1">IF(Tabela1[[#This Row],[DATA]]&lt;=TODAY(),"REALIZADO","A REALIZAR")</f>
        <v>REALIZADO</v>
      </c>
      <c r="L31" s="3" t="str">
        <f t="shared" si="1"/>
        <v>EMPATE</v>
      </c>
      <c r="M31" s="3" t="str">
        <f t="shared" si="0"/>
        <v>EMPATE</v>
      </c>
    </row>
    <row r="32" spans="2:15" hidden="1" x14ac:dyDescent="0.3">
      <c r="B32" s="80"/>
      <c r="C32" s="80"/>
      <c r="D32" s="122"/>
      <c r="E32" s="104"/>
      <c r="F32" s="105"/>
      <c r="G32" s="80"/>
      <c r="H32" s="80"/>
      <c r="I32" s="106"/>
      <c r="J32" s="107"/>
      <c r="K32" s="35" t="str">
        <f ca="1">IF(Tabela1[[#This Row],[DATA]]&lt;=TODAY(),"REALIZADO","A REALIZAR")</f>
        <v>REALIZADO</v>
      </c>
      <c r="L32" s="3" t="str">
        <f t="shared" si="1"/>
        <v>EMPATE</v>
      </c>
      <c r="M32" s="3" t="str">
        <f t="shared" si="0"/>
        <v>EMPATE</v>
      </c>
    </row>
    <row r="33" spans="2:13" hidden="1" x14ac:dyDescent="0.3">
      <c r="B33" s="11">
        <v>32</v>
      </c>
      <c r="C33" s="11" t="s">
        <v>59</v>
      </c>
      <c r="D33" s="34">
        <v>42028</v>
      </c>
      <c r="E33" s="12">
        <v>0.79166666666666663</v>
      </c>
      <c r="F33" s="73" t="s">
        <v>60</v>
      </c>
      <c r="G33" s="11"/>
      <c r="H33" s="11"/>
      <c r="I33" s="13" t="s">
        <v>61</v>
      </c>
      <c r="J33" s="13" t="s">
        <v>58</v>
      </c>
      <c r="K33" s="35" t="str">
        <f ca="1">IF(Tabela1[[#This Row],[DATA]]&lt;=TODAY(),"REALIZADO","A REALIZAR")</f>
        <v>REALIZADO</v>
      </c>
      <c r="L33" s="3" t="str">
        <f t="shared" si="1"/>
        <v>EMPATE</v>
      </c>
      <c r="M33" s="3" t="str">
        <f t="shared" si="0"/>
        <v>EMPATE</v>
      </c>
    </row>
    <row r="34" spans="2:13" hidden="1" x14ac:dyDescent="0.3">
      <c r="B34" s="11">
        <v>33</v>
      </c>
      <c r="C34" s="11" t="s">
        <v>10</v>
      </c>
      <c r="D34" s="34">
        <v>42029</v>
      </c>
      <c r="E34" s="12">
        <v>0.625</v>
      </c>
      <c r="F34" s="73" t="s">
        <v>77</v>
      </c>
      <c r="G34" s="11"/>
      <c r="H34" s="11"/>
      <c r="I34" s="13" t="s">
        <v>76</v>
      </c>
      <c r="J34" s="3" t="s">
        <v>75</v>
      </c>
      <c r="K34" s="35" t="str">
        <f ca="1">IF(Tabela1[[#This Row],[DATA]]&lt;=TODAY(),"REALIZADO","A REALIZAR")</f>
        <v>REALIZADO</v>
      </c>
      <c r="L34" s="3" t="str">
        <f t="shared" si="1"/>
        <v>EMPATE</v>
      </c>
      <c r="M34" s="3" t="str">
        <f t="shared" ref="M34:M65" si="2">IF(G34&lt;H34,F34,IF(G34&gt;H34,I34,IF(G34=H34,"EMPATE")))</f>
        <v>EMPATE</v>
      </c>
    </row>
    <row r="35" spans="2:13" hidden="1" x14ac:dyDescent="0.3">
      <c r="B35" s="80"/>
      <c r="C35" s="80"/>
      <c r="D35" s="122"/>
      <c r="E35" s="104"/>
      <c r="F35" s="105"/>
      <c r="G35" s="80"/>
      <c r="H35" s="80"/>
      <c r="I35" s="106"/>
      <c r="J35" s="107"/>
      <c r="K35" s="35" t="str">
        <f ca="1">IF(Tabela1[[#This Row],[DATA]]&lt;=TODAY(),"REALIZADO","A REALIZAR")</f>
        <v>REALIZADO</v>
      </c>
      <c r="L35" s="3" t="str">
        <f t="shared" si="1"/>
        <v>EMPATE</v>
      </c>
      <c r="M35" s="3" t="str">
        <f t="shared" si="2"/>
        <v>EMPATE</v>
      </c>
    </row>
    <row r="36" spans="2:13" hidden="1" x14ac:dyDescent="0.3">
      <c r="B36" s="80"/>
      <c r="C36" s="80"/>
      <c r="D36" s="122"/>
      <c r="E36" s="104"/>
      <c r="F36" s="105"/>
      <c r="G36" s="80"/>
      <c r="H36" s="80"/>
      <c r="I36" s="106"/>
      <c r="J36" s="107"/>
      <c r="K36" s="35" t="str">
        <f ca="1">IF(Tabela1[[#This Row],[DATA]]&lt;=TODAY(),"REALIZADO","A REALIZAR")</f>
        <v>REALIZADO</v>
      </c>
      <c r="L36" s="3" t="str">
        <f t="shared" si="1"/>
        <v>EMPATE</v>
      </c>
      <c r="M36" s="3" t="str">
        <f t="shared" si="2"/>
        <v>EMPATE</v>
      </c>
    </row>
    <row r="37" spans="2:13" hidden="1" x14ac:dyDescent="0.3">
      <c r="B37" s="11">
        <v>29</v>
      </c>
      <c r="C37" s="11" t="s">
        <v>91</v>
      </c>
      <c r="D37" s="34">
        <v>43134</v>
      </c>
      <c r="E37" s="12">
        <v>0.70833333333333337</v>
      </c>
      <c r="F37" s="73" t="s">
        <v>92</v>
      </c>
      <c r="G37" s="11"/>
      <c r="H37" s="11"/>
      <c r="I37" s="73" t="s">
        <v>93</v>
      </c>
      <c r="J37" s="17" t="s">
        <v>88</v>
      </c>
      <c r="K37" s="35" t="str">
        <f ca="1">IF(Tabela1[[#This Row],[DATA]]&lt;=TODAY(),"REALIZADO","A REALIZAR")</f>
        <v>REALIZADO</v>
      </c>
      <c r="L37" s="3" t="str">
        <f t="shared" si="1"/>
        <v>EMPATE</v>
      </c>
      <c r="M37" s="3" t="str">
        <f t="shared" si="2"/>
        <v>EMPATE</v>
      </c>
    </row>
    <row r="38" spans="2:13" hidden="1" x14ac:dyDescent="0.3">
      <c r="B38" s="80"/>
      <c r="C38" s="80"/>
      <c r="D38" s="122"/>
      <c r="E38" s="104"/>
      <c r="F38" s="105"/>
      <c r="G38" s="80"/>
      <c r="H38" s="80"/>
      <c r="I38" s="106"/>
      <c r="J38" s="107"/>
      <c r="K38" s="35" t="str">
        <f ca="1">IF(Tabela1[[#This Row],[DATA]]&lt;=TODAY(),"REALIZADO","A REALIZAR")</f>
        <v>REALIZADO</v>
      </c>
      <c r="L38" s="3" t="str">
        <f t="shared" si="1"/>
        <v>EMPATE</v>
      </c>
      <c r="M38" s="3" t="str">
        <f t="shared" si="2"/>
        <v>EMPATE</v>
      </c>
    </row>
    <row r="39" spans="2:13" hidden="1" x14ac:dyDescent="0.3">
      <c r="B39" s="80"/>
      <c r="C39" s="80"/>
      <c r="D39" s="122"/>
      <c r="E39" s="104"/>
      <c r="F39" s="105"/>
      <c r="G39" s="80"/>
      <c r="H39" s="80"/>
      <c r="I39" s="106"/>
      <c r="J39" s="107"/>
      <c r="K39" s="35" t="str">
        <f ca="1">IF(Tabela1[[#This Row],[DATA]]&lt;=TODAY(),"REALIZADO","A REALIZAR")</f>
        <v>REALIZADO</v>
      </c>
      <c r="L39" s="3" t="str">
        <f t="shared" si="1"/>
        <v>EMPATE</v>
      </c>
      <c r="M39" s="3" t="str">
        <f t="shared" si="2"/>
        <v>EMPATE</v>
      </c>
    </row>
    <row r="40" spans="2:13" hidden="1" x14ac:dyDescent="0.3">
      <c r="B40" s="11">
        <v>39</v>
      </c>
      <c r="C40" s="11" t="s">
        <v>10</v>
      </c>
      <c r="D40" s="30">
        <v>42048</v>
      </c>
      <c r="E40" s="12">
        <v>0.79166666666666663</v>
      </c>
      <c r="F40" s="73" t="s">
        <v>76</v>
      </c>
      <c r="G40" s="11"/>
      <c r="H40" s="11"/>
      <c r="I40" s="13" t="s">
        <v>77</v>
      </c>
      <c r="J40" s="3" t="s">
        <v>75</v>
      </c>
      <c r="K40" s="35" t="str">
        <f ca="1">IF(Tabela1[[#This Row],[DATA]]&lt;=TODAY(),"REALIZADO","A REALIZAR")</f>
        <v>REALIZADO</v>
      </c>
      <c r="L40" s="3" t="str">
        <f t="shared" si="1"/>
        <v>EMPATE</v>
      </c>
      <c r="M40" s="3" t="str">
        <f t="shared" si="2"/>
        <v>EMPATE</v>
      </c>
    </row>
    <row r="41" spans="2:13" hidden="1" x14ac:dyDescent="0.3">
      <c r="B41" s="80"/>
      <c r="C41" s="80"/>
      <c r="D41" s="122"/>
      <c r="E41" s="104"/>
      <c r="F41" s="105"/>
      <c r="G41" s="80"/>
      <c r="H41" s="80"/>
      <c r="I41" s="106"/>
      <c r="J41" s="107"/>
      <c r="K41" s="35" t="str">
        <f ca="1">IF(Tabela1[[#This Row],[DATA]]&lt;=TODAY(),"REALIZADO","A REALIZAR")</f>
        <v>REALIZADO</v>
      </c>
      <c r="L41" s="3" t="str">
        <f t="shared" si="1"/>
        <v>EMPATE</v>
      </c>
      <c r="M41" s="3" t="str">
        <f t="shared" si="2"/>
        <v>EMPATE</v>
      </c>
    </row>
    <row r="42" spans="2:13" hidden="1" x14ac:dyDescent="0.3">
      <c r="B42" s="11">
        <v>33</v>
      </c>
      <c r="C42" s="11" t="s">
        <v>8</v>
      </c>
      <c r="D42" s="34">
        <v>43183</v>
      </c>
      <c r="E42" s="12">
        <v>0.59375</v>
      </c>
      <c r="F42" s="73" t="s">
        <v>34</v>
      </c>
      <c r="G42" s="11"/>
      <c r="H42" s="11"/>
      <c r="I42" s="13" t="s">
        <v>35</v>
      </c>
      <c r="J42" s="17" t="s">
        <v>88</v>
      </c>
      <c r="K42" s="35" t="str">
        <f ca="1">IF(Tabela1[[#This Row],[DATA]]&lt;=TODAY(),"REALIZADO","A REALIZAR")</f>
        <v>REALIZADO</v>
      </c>
      <c r="L42" s="3" t="str">
        <f t="shared" si="1"/>
        <v>EMPATE</v>
      </c>
      <c r="M42" s="3" t="str">
        <f t="shared" si="2"/>
        <v>EMPATE</v>
      </c>
    </row>
    <row r="43" spans="2:13" hidden="1" x14ac:dyDescent="0.3">
      <c r="B43" s="80"/>
      <c r="C43" s="80"/>
      <c r="D43" s="112"/>
      <c r="E43" s="104"/>
      <c r="F43" s="105"/>
      <c r="G43" s="80"/>
      <c r="H43" s="80"/>
      <c r="I43" s="106"/>
      <c r="J43" s="107"/>
      <c r="K43" s="35" t="str">
        <f ca="1">IF(Tabela1[[#This Row],[DATA]]&lt;=TODAY(),"REALIZADO","A REALIZAR")</f>
        <v>REALIZADO</v>
      </c>
      <c r="L43" s="3" t="str">
        <f t="shared" si="1"/>
        <v>EMPATE</v>
      </c>
      <c r="M43" s="3" t="str">
        <f t="shared" si="2"/>
        <v>EMPATE</v>
      </c>
    </row>
    <row r="44" spans="2:13" hidden="1" x14ac:dyDescent="0.3">
      <c r="B44" s="11">
        <v>43</v>
      </c>
      <c r="C44" s="11" t="s">
        <v>59</v>
      </c>
      <c r="D44" s="34">
        <v>42056</v>
      </c>
      <c r="E44" s="12">
        <v>0.85416666666666663</v>
      </c>
      <c r="F44" s="73" t="s">
        <v>61</v>
      </c>
      <c r="G44" s="11"/>
      <c r="H44" s="11"/>
      <c r="I44" s="13" t="s">
        <v>60</v>
      </c>
      <c r="J44" s="13" t="s">
        <v>58</v>
      </c>
      <c r="K44" s="35" t="str">
        <f ca="1">IF(Tabela1[[#This Row],[DATA]]&lt;=TODAY(),"REALIZADO","A REALIZAR")</f>
        <v>REALIZADO</v>
      </c>
      <c r="L44" s="3" t="str">
        <f t="shared" si="1"/>
        <v>EMPATE</v>
      </c>
      <c r="M44" s="3" t="str">
        <f t="shared" si="2"/>
        <v>EMPATE</v>
      </c>
    </row>
    <row r="45" spans="2:13" hidden="1" x14ac:dyDescent="0.3">
      <c r="B45" s="11">
        <v>44</v>
      </c>
      <c r="C45" s="11" t="s">
        <v>10</v>
      </c>
      <c r="D45" s="34">
        <v>42063</v>
      </c>
      <c r="E45" s="12">
        <v>0.58333333333333337</v>
      </c>
      <c r="F45" s="73" t="s">
        <v>77</v>
      </c>
      <c r="G45" s="11"/>
      <c r="H45" s="11"/>
      <c r="I45" s="13" t="s">
        <v>76</v>
      </c>
      <c r="J45" s="3" t="s">
        <v>75</v>
      </c>
      <c r="K45" s="35" t="str">
        <f ca="1">IF(Tabela1[[#This Row],[DATA]]&lt;=TODAY(),"REALIZADO","A REALIZAR")</f>
        <v>REALIZADO</v>
      </c>
      <c r="L45" s="3" t="str">
        <f t="shared" si="1"/>
        <v>EMPATE</v>
      </c>
      <c r="M45" s="3" t="str">
        <f t="shared" si="2"/>
        <v>EMPATE</v>
      </c>
    </row>
    <row r="46" spans="2:13" hidden="1" x14ac:dyDescent="0.3">
      <c r="B46" s="11">
        <v>35</v>
      </c>
      <c r="C46" s="11" t="s">
        <v>8</v>
      </c>
      <c r="D46" s="39">
        <v>43197</v>
      </c>
      <c r="E46" s="12">
        <v>0.59375</v>
      </c>
      <c r="F46" s="73" t="s">
        <v>34</v>
      </c>
      <c r="G46" s="11"/>
      <c r="H46" s="11"/>
      <c r="I46" s="13" t="s">
        <v>35</v>
      </c>
      <c r="J46" s="17" t="s">
        <v>88</v>
      </c>
      <c r="K46" s="35" t="str">
        <f ca="1">IF(Tabela1[[#This Row],[DATA]]&lt;=TODAY(),"REALIZADO","A REALIZAR")</f>
        <v>REALIZADO</v>
      </c>
      <c r="L46" s="3" t="str">
        <f t="shared" si="1"/>
        <v>EMPATE</v>
      </c>
      <c r="M46" s="3" t="str">
        <f t="shared" si="2"/>
        <v>EMPATE</v>
      </c>
    </row>
    <row r="47" spans="2:13" hidden="1" x14ac:dyDescent="0.3">
      <c r="B47" s="11">
        <v>36</v>
      </c>
      <c r="C47" s="11" t="s">
        <v>8</v>
      </c>
      <c r="D47" s="34">
        <v>43204</v>
      </c>
      <c r="E47" s="12">
        <v>0.59375</v>
      </c>
      <c r="F47" s="73" t="s">
        <v>34</v>
      </c>
      <c r="G47" s="11"/>
      <c r="H47" s="11"/>
      <c r="I47" s="13" t="s">
        <v>35</v>
      </c>
      <c r="J47" s="81" t="s">
        <v>95</v>
      </c>
      <c r="K47" s="35" t="str">
        <f ca="1">IF(Tabela1[[#This Row],[DATA]]&lt;=TODAY(),"REALIZADO","A REALIZAR")</f>
        <v>REALIZADO</v>
      </c>
      <c r="L47" s="3" t="str">
        <f t="shared" si="1"/>
        <v>EMPATE</v>
      </c>
      <c r="M47" s="3" t="str">
        <f t="shared" si="2"/>
        <v>EMPATE</v>
      </c>
    </row>
    <row r="48" spans="2:13" hidden="1" x14ac:dyDescent="0.3">
      <c r="B48" s="11">
        <v>37</v>
      </c>
      <c r="C48" s="11" t="s">
        <v>12</v>
      </c>
      <c r="D48" s="34"/>
      <c r="E48" s="12"/>
      <c r="F48" s="73"/>
      <c r="G48" s="11"/>
      <c r="H48" s="11"/>
      <c r="I48" s="13"/>
      <c r="J48" s="13"/>
      <c r="K48" s="35" t="str">
        <f ca="1">IF(Tabela1[[#This Row],[DATA]]&lt;=TODAY(),"REALIZADO","A REALIZAR")</f>
        <v>REALIZADO</v>
      </c>
      <c r="L48" s="3" t="str">
        <f t="shared" si="1"/>
        <v>EMPATE</v>
      </c>
      <c r="M48" s="3" t="str">
        <f t="shared" si="2"/>
        <v>EMPATE</v>
      </c>
    </row>
    <row r="49" spans="2:13" hidden="1" x14ac:dyDescent="0.3">
      <c r="B49" s="11">
        <v>48</v>
      </c>
      <c r="C49" s="11" t="s">
        <v>59</v>
      </c>
      <c r="D49" s="34">
        <v>42070</v>
      </c>
      <c r="E49" s="12">
        <v>0.85416666666666663</v>
      </c>
      <c r="F49" s="73" t="s">
        <v>60</v>
      </c>
      <c r="G49" s="11"/>
      <c r="H49" s="11"/>
      <c r="I49" s="13" t="s">
        <v>61</v>
      </c>
      <c r="J49" s="13" t="s">
        <v>58</v>
      </c>
      <c r="K49" s="35" t="str">
        <f ca="1">IF(Tabela1[[#This Row],[DATA]]&lt;=TODAY(),"REALIZADO","A REALIZAR")</f>
        <v>REALIZADO</v>
      </c>
      <c r="L49" s="3" t="str">
        <f t="shared" ref="L49:L80" si="3">IF(G49&lt;H49,I49,IF(G49&gt;H49,F49,IF(G49=H49,"EMPATE",IF(G49&gt;H49,F49))))</f>
        <v>EMPATE</v>
      </c>
      <c r="M49" s="3" t="str">
        <f t="shared" si="2"/>
        <v>EMPATE</v>
      </c>
    </row>
    <row r="50" spans="2:13" hidden="1" x14ac:dyDescent="0.3">
      <c r="B50" s="11"/>
      <c r="C50" s="11" t="s">
        <v>6</v>
      </c>
      <c r="D50" s="30"/>
      <c r="E50" s="12"/>
      <c r="F50" s="73"/>
      <c r="G50" s="11"/>
      <c r="H50" s="11"/>
      <c r="I50" s="13"/>
      <c r="J50" s="81"/>
      <c r="K50" s="35" t="str">
        <f ca="1">IF(Tabela1[[#This Row],[DATA]]&lt;=TODAY(),"REALIZADO","A REALIZAR")</f>
        <v>REALIZADO</v>
      </c>
      <c r="L50" s="3" t="str">
        <f t="shared" si="3"/>
        <v>EMPATE</v>
      </c>
      <c r="M50" s="3" t="str">
        <f t="shared" si="2"/>
        <v>EMPATE</v>
      </c>
    </row>
    <row r="51" spans="2:13" hidden="1" x14ac:dyDescent="0.3">
      <c r="B51" s="11">
        <v>50</v>
      </c>
      <c r="C51" s="11" t="s">
        <v>59</v>
      </c>
      <c r="D51" s="34">
        <v>42091</v>
      </c>
      <c r="E51" s="12">
        <v>0.79166666666666663</v>
      </c>
      <c r="F51" s="73" t="s">
        <v>61</v>
      </c>
      <c r="G51" s="11"/>
      <c r="H51" s="11"/>
      <c r="I51" s="13" t="s">
        <v>60</v>
      </c>
      <c r="J51" s="13" t="s">
        <v>58</v>
      </c>
      <c r="K51" s="35" t="str">
        <f ca="1">IF(Tabela1[[#This Row],[DATA]]&lt;=TODAY(),"REALIZADO","A REALIZAR")</f>
        <v>REALIZADO</v>
      </c>
      <c r="L51" s="3" t="str">
        <f t="shared" si="3"/>
        <v>EMPATE</v>
      </c>
      <c r="M51" s="3" t="str">
        <f t="shared" si="2"/>
        <v>EMPATE</v>
      </c>
    </row>
    <row r="52" spans="2:13" hidden="1" x14ac:dyDescent="0.3">
      <c r="B52" s="11">
        <v>39</v>
      </c>
      <c r="C52" s="11" t="s">
        <v>10</v>
      </c>
      <c r="D52" s="39"/>
      <c r="E52" s="12"/>
      <c r="F52" s="73"/>
      <c r="G52" s="11"/>
      <c r="H52" s="11"/>
      <c r="I52" s="13"/>
      <c r="J52" s="81"/>
      <c r="K52" s="35" t="str">
        <f ca="1">IF(Tabela1[[#This Row],[DATA]]&lt;=TODAY(),"REALIZADO","A REALIZAR")</f>
        <v>REALIZADO</v>
      </c>
      <c r="L52" s="3" t="str">
        <f t="shared" si="3"/>
        <v>EMPATE</v>
      </c>
      <c r="M52" s="3" t="str">
        <f t="shared" si="2"/>
        <v>EMPATE</v>
      </c>
    </row>
    <row r="53" spans="2:13" hidden="1" x14ac:dyDescent="0.3">
      <c r="B53" s="11">
        <v>40</v>
      </c>
      <c r="C53" s="11" t="s">
        <v>12</v>
      </c>
      <c r="D53" s="39"/>
      <c r="E53" s="12"/>
      <c r="F53" s="73"/>
      <c r="G53" s="11"/>
      <c r="H53" s="11"/>
      <c r="I53" s="13"/>
      <c r="J53" s="13"/>
      <c r="K53" s="35" t="str">
        <f ca="1">IF(Tabela1[[#This Row],[DATA]]&lt;=TODAY(),"REALIZADO","A REALIZAR")</f>
        <v>REALIZADO</v>
      </c>
      <c r="L53" s="3" t="str">
        <f t="shared" si="3"/>
        <v>EMPATE</v>
      </c>
      <c r="M53" s="3" t="str">
        <f t="shared" si="2"/>
        <v>EMPATE</v>
      </c>
    </row>
    <row r="54" spans="2:13" hidden="1" x14ac:dyDescent="0.3">
      <c r="B54" s="11">
        <v>52</v>
      </c>
      <c r="C54" s="11" t="s">
        <v>10</v>
      </c>
      <c r="D54" s="39"/>
      <c r="E54" s="12"/>
      <c r="F54" s="73" t="s">
        <v>94</v>
      </c>
      <c r="G54" s="11"/>
      <c r="H54" s="11"/>
      <c r="I54" s="13" t="s">
        <v>94</v>
      </c>
      <c r="J54" s="13"/>
      <c r="K54" s="35" t="str">
        <f ca="1">IF(Tabela1[[#This Row],[DATA]]&lt;=TODAY(),"REALIZADO","A REALIZAR")</f>
        <v>REALIZADO</v>
      </c>
      <c r="L54" s="3" t="str">
        <f t="shared" si="3"/>
        <v>EMPATE</v>
      </c>
      <c r="M54" s="3" t="str">
        <f t="shared" si="2"/>
        <v>EMPATE</v>
      </c>
    </row>
    <row r="55" spans="2:13" hidden="1" x14ac:dyDescent="0.3">
      <c r="B55" s="11">
        <v>53</v>
      </c>
      <c r="C55" s="11" t="s">
        <v>10</v>
      </c>
      <c r="D55" s="39"/>
      <c r="E55" s="12"/>
      <c r="F55" s="73"/>
      <c r="G55" s="11"/>
      <c r="H55" s="11"/>
      <c r="I55" s="13"/>
      <c r="J55" s="13"/>
      <c r="K55" s="35" t="str">
        <f ca="1">IF(Tabela1[[#This Row],[DATA]]&lt;=TODAY(),"REALIZADO","A REALIZAR")</f>
        <v>REALIZADO</v>
      </c>
      <c r="L55" s="3" t="str">
        <f t="shared" si="3"/>
        <v>EMPATE</v>
      </c>
      <c r="M55" s="3" t="str">
        <f t="shared" si="2"/>
        <v>EMPATE</v>
      </c>
    </row>
    <row r="56" spans="2:13" hidden="1" x14ac:dyDescent="0.3">
      <c r="B56" s="11">
        <v>54</v>
      </c>
      <c r="C56" s="11" t="s">
        <v>10</v>
      </c>
      <c r="D56" s="39"/>
      <c r="E56" s="12"/>
      <c r="F56" s="73"/>
      <c r="G56" s="11"/>
      <c r="H56" s="11"/>
      <c r="I56" s="13"/>
      <c r="J56" s="13"/>
      <c r="K56" s="35" t="str">
        <f ca="1">IF(Tabela1[[#This Row],[DATA]]&lt;=TODAY(),"REALIZADO","A REALIZAR")</f>
        <v>REALIZADO</v>
      </c>
      <c r="L56" s="3" t="str">
        <f t="shared" si="3"/>
        <v>EMPATE</v>
      </c>
      <c r="M56" s="3" t="str">
        <f t="shared" si="2"/>
        <v>EMPATE</v>
      </c>
    </row>
    <row r="57" spans="2:13" hidden="1" x14ac:dyDescent="0.3">
      <c r="B57" s="11">
        <v>55</v>
      </c>
      <c r="C57" s="11" t="s">
        <v>10</v>
      </c>
      <c r="D57" s="39"/>
      <c r="E57" s="12"/>
      <c r="F57" s="73"/>
      <c r="G57" s="11"/>
      <c r="H57" s="11"/>
      <c r="I57" s="13"/>
      <c r="J57" s="13"/>
      <c r="K57" s="35" t="str">
        <f ca="1">IF(Tabela1[[#This Row],[DATA]]&lt;=TODAY(),"REALIZADO","A REALIZAR")</f>
        <v>REALIZADO</v>
      </c>
      <c r="L57" s="3" t="str">
        <f t="shared" si="3"/>
        <v>EMPATE</v>
      </c>
      <c r="M57" s="3" t="str">
        <f t="shared" si="2"/>
        <v>EMPATE</v>
      </c>
    </row>
    <row r="58" spans="2:13" hidden="1" x14ac:dyDescent="0.3">
      <c r="B58" s="11">
        <v>56</v>
      </c>
      <c r="C58" s="11" t="s">
        <v>12</v>
      </c>
      <c r="D58" s="39">
        <v>42140</v>
      </c>
      <c r="E58" s="12">
        <v>0.58333333333333337</v>
      </c>
      <c r="F58" s="73" t="s">
        <v>94</v>
      </c>
      <c r="G58" s="11"/>
      <c r="H58" s="11"/>
      <c r="I58" s="13" t="s">
        <v>94</v>
      </c>
      <c r="J58" s="13" t="s">
        <v>78</v>
      </c>
      <c r="K58" s="35" t="str">
        <f ca="1">IF(Tabela1[[#This Row],[DATA]]&lt;=TODAY(),"REALIZADO","A REALIZAR")</f>
        <v>REALIZADO</v>
      </c>
      <c r="L58" s="3" t="str">
        <f t="shared" si="3"/>
        <v>EMPATE</v>
      </c>
      <c r="M58" s="3" t="str">
        <f t="shared" si="2"/>
        <v>EMPATE</v>
      </c>
    </row>
    <row r="59" spans="2:13" hidden="1" x14ac:dyDescent="0.3">
      <c r="B59" s="11">
        <v>57</v>
      </c>
      <c r="C59" s="11" t="s">
        <v>10</v>
      </c>
      <c r="D59" s="39">
        <v>42140</v>
      </c>
      <c r="E59" s="12">
        <v>0.64583333333333337</v>
      </c>
      <c r="F59" s="73"/>
      <c r="G59" s="11"/>
      <c r="H59" s="11"/>
      <c r="I59" s="13"/>
      <c r="J59" s="13" t="s">
        <v>78</v>
      </c>
      <c r="K59" s="35" t="str">
        <f ca="1">IF(Tabela1[[#This Row],[DATA]]&lt;=TODAY(),"REALIZADO","A REALIZAR")</f>
        <v>REALIZADO</v>
      </c>
      <c r="L59" s="3" t="str">
        <f t="shared" si="3"/>
        <v>EMPATE</v>
      </c>
      <c r="M59" s="3" t="str">
        <f t="shared" si="2"/>
        <v>EMPATE</v>
      </c>
    </row>
    <row r="60" spans="2:13" hidden="1" x14ac:dyDescent="0.3">
      <c r="B60" s="11">
        <v>2</v>
      </c>
      <c r="C60" s="11" t="s">
        <v>6</v>
      </c>
      <c r="D60" s="39">
        <v>42143</v>
      </c>
      <c r="E60" s="12">
        <v>0.8125</v>
      </c>
      <c r="F60" s="73"/>
      <c r="G60" s="11"/>
      <c r="H60" s="11"/>
      <c r="I60" s="13"/>
      <c r="J60" s="13" t="s">
        <v>78</v>
      </c>
      <c r="K60" s="35" t="str">
        <f ca="1">IF(Tabela1[[#This Row],[DATA]]&lt;=TODAY(),"REALIZADO","A REALIZAR")</f>
        <v>REALIZADO</v>
      </c>
      <c r="L60" s="3" t="str">
        <f t="shared" si="3"/>
        <v>EMPATE</v>
      </c>
      <c r="M60" s="3" t="str">
        <f t="shared" si="2"/>
        <v>EMPATE</v>
      </c>
    </row>
    <row r="61" spans="2:13" hidden="1" x14ac:dyDescent="0.3">
      <c r="B61" s="11">
        <v>59</v>
      </c>
      <c r="C61" s="11" t="s">
        <v>59</v>
      </c>
      <c r="D61" s="39">
        <v>42140</v>
      </c>
      <c r="E61" s="12">
        <v>0.70833333333333337</v>
      </c>
      <c r="F61" s="73" t="s">
        <v>60</v>
      </c>
      <c r="G61" s="11"/>
      <c r="H61" s="11"/>
      <c r="I61" s="13" t="s">
        <v>61</v>
      </c>
      <c r="J61" s="13" t="s">
        <v>78</v>
      </c>
      <c r="K61" s="35" t="str">
        <f ca="1">IF(Tabela1[[#This Row],[DATA]]&lt;=TODAY(),"REALIZADO","A REALIZAR")</f>
        <v>REALIZADO</v>
      </c>
      <c r="L61" s="3" t="str">
        <f t="shared" si="3"/>
        <v>EMPATE</v>
      </c>
      <c r="M61" s="3" t="str">
        <f t="shared" si="2"/>
        <v>EMPATE</v>
      </c>
    </row>
    <row r="62" spans="2:13" hidden="1" x14ac:dyDescent="0.3">
      <c r="B62" s="11">
        <v>60</v>
      </c>
      <c r="C62" s="11" t="s">
        <v>12</v>
      </c>
      <c r="D62" s="39">
        <v>42147</v>
      </c>
      <c r="E62" s="12">
        <v>0.5625</v>
      </c>
      <c r="F62" s="73" t="s">
        <v>94</v>
      </c>
      <c r="G62" s="11"/>
      <c r="H62" s="11"/>
      <c r="I62" s="13" t="s">
        <v>94</v>
      </c>
      <c r="J62" s="13" t="s">
        <v>78</v>
      </c>
      <c r="K62" s="35" t="str">
        <f ca="1">IF(Tabela1[[#This Row],[DATA]]&lt;=TODAY(),"REALIZADO","A REALIZAR")</f>
        <v>REALIZADO</v>
      </c>
      <c r="L62" s="3" t="str">
        <f t="shared" si="3"/>
        <v>EMPATE</v>
      </c>
      <c r="M62" s="3" t="str">
        <f t="shared" si="2"/>
        <v>EMPATE</v>
      </c>
    </row>
    <row r="63" spans="2:13" hidden="1" x14ac:dyDescent="0.3">
      <c r="B63" s="11">
        <v>61</v>
      </c>
      <c r="C63" s="11" t="s">
        <v>10</v>
      </c>
      <c r="D63" s="39">
        <v>42147</v>
      </c>
      <c r="E63" s="12">
        <v>0.60416666666666663</v>
      </c>
      <c r="F63" s="73"/>
      <c r="G63" s="11"/>
      <c r="H63" s="11"/>
      <c r="I63" s="13"/>
      <c r="J63" s="13" t="s">
        <v>78</v>
      </c>
      <c r="K63" s="35" t="str">
        <f ca="1">IF(Tabela1[[#This Row],[DATA]]&lt;=TODAY(),"REALIZADO","A REALIZAR")</f>
        <v>REALIZADO</v>
      </c>
      <c r="L63" s="3" t="str">
        <f t="shared" si="3"/>
        <v>EMPATE</v>
      </c>
      <c r="M63" s="3" t="str">
        <f t="shared" si="2"/>
        <v>EMPATE</v>
      </c>
    </row>
    <row r="64" spans="2:13" hidden="1" x14ac:dyDescent="0.3">
      <c r="B64" s="11">
        <v>3</v>
      </c>
      <c r="C64" s="11" t="s">
        <v>6</v>
      </c>
      <c r="D64" s="34">
        <v>42145</v>
      </c>
      <c r="E64" s="12">
        <v>0.8125</v>
      </c>
      <c r="F64" s="73"/>
      <c r="G64" s="11"/>
      <c r="H64" s="11"/>
      <c r="I64" s="13"/>
      <c r="J64" s="13" t="s">
        <v>78</v>
      </c>
      <c r="K64" s="35" t="str">
        <f ca="1">IF(Tabela1[[#This Row],[DATA]]&lt;=TODAY(),"REALIZADO","A REALIZAR")</f>
        <v>REALIZADO</v>
      </c>
      <c r="L64" s="3" t="str">
        <f t="shared" si="3"/>
        <v>EMPATE</v>
      </c>
      <c r="M64" s="3" t="str">
        <f t="shared" si="2"/>
        <v>EMPATE</v>
      </c>
    </row>
    <row r="65" spans="2:13" hidden="1" x14ac:dyDescent="0.3">
      <c r="B65" s="11">
        <v>63</v>
      </c>
      <c r="C65" s="11" t="s">
        <v>59</v>
      </c>
      <c r="D65" s="39">
        <v>42146</v>
      </c>
      <c r="E65" s="12">
        <v>0.85416666666666663</v>
      </c>
      <c r="F65" s="73" t="s">
        <v>61</v>
      </c>
      <c r="G65" s="11"/>
      <c r="H65" s="11"/>
      <c r="I65" s="13" t="s">
        <v>60</v>
      </c>
      <c r="J65" s="13" t="s">
        <v>78</v>
      </c>
      <c r="K65" s="35" t="str">
        <f ca="1">IF(Tabela1[[#This Row],[DATA]]&lt;=TODAY(),"REALIZADO","A REALIZAR")</f>
        <v>REALIZADO</v>
      </c>
      <c r="L65" s="3" t="str">
        <f t="shared" si="3"/>
        <v>EMPATE</v>
      </c>
      <c r="M65" s="3" t="str">
        <f t="shared" si="2"/>
        <v>EMPATE</v>
      </c>
    </row>
    <row r="66" spans="2:13" hidden="1" x14ac:dyDescent="0.3">
      <c r="B66" s="11">
        <v>64</v>
      </c>
      <c r="C66" s="11" t="s">
        <v>20</v>
      </c>
      <c r="D66" s="39">
        <v>42154</v>
      </c>
      <c r="E66" s="12">
        <v>0.58333333333333337</v>
      </c>
      <c r="F66" s="73" t="s">
        <v>89</v>
      </c>
      <c r="G66" s="11"/>
      <c r="H66" s="11"/>
      <c r="I66" s="73" t="s">
        <v>90</v>
      </c>
      <c r="J66" s="13" t="s">
        <v>78</v>
      </c>
      <c r="K66" s="35" t="str">
        <f ca="1">IF(Tabela1[[#This Row],[DATA]]&lt;=TODAY(),"REALIZADO","A REALIZAR")</f>
        <v>REALIZADO</v>
      </c>
      <c r="L66" s="3" t="str">
        <f t="shared" si="3"/>
        <v>EMPATE</v>
      </c>
      <c r="M66" s="3" t="str">
        <f t="shared" ref="M66:M97" si="4">IF(G66&lt;H66,F66,IF(G66&gt;H66,I66,IF(G66=H66,"EMPATE")))</f>
        <v>EMPATE</v>
      </c>
    </row>
    <row r="67" spans="2:13" hidden="1" x14ac:dyDescent="0.3">
      <c r="B67" s="11">
        <v>65</v>
      </c>
      <c r="C67" s="11" t="s">
        <v>59</v>
      </c>
      <c r="D67" s="39">
        <v>42154</v>
      </c>
      <c r="E67" s="12">
        <v>0.64583333333333337</v>
      </c>
      <c r="F67" s="73" t="s">
        <v>60</v>
      </c>
      <c r="G67" s="11"/>
      <c r="H67" s="11"/>
      <c r="I67" s="13" t="s">
        <v>61</v>
      </c>
      <c r="J67" s="13" t="s">
        <v>78</v>
      </c>
      <c r="K67" s="35" t="str">
        <f ca="1">IF(Tabela1[[#This Row],[DATA]]&lt;=TODAY(),"REALIZADO","A REALIZAR")</f>
        <v>REALIZADO</v>
      </c>
      <c r="L67" s="3" t="str">
        <f t="shared" si="3"/>
        <v>EMPATE</v>
      </c>
      <c r="M67" s="3" t="str">
        <f t="shared" si="4"/>
        <v>EMPATE</v>
      </c>
    </row>
    <row r="68" spans="2:13" hidden="1" x14ac:dyDescent="0.3">
      <c r="B68" s="11">
        <v>66</v>
      </c>
      <c r="C68" s="11" t="s">
        <v>12</v>
      </c>
      <c r="D68" s="34">
        <v>42161</v>
      </c>
      <c r="E68" s="12">
        <v>0.58333333333333337</v>
      </c>
      <c r="F68" s="73" t="s">
        <v>94</v>
      </c>
      <c r="G68" s="11"/>
      <c r="H68" s="11"/>
      <c r="I68" s="13" t="s">
        <v>94</v>
      </c>
      <c r="J68" s="13" t="s">
        <v>78</v>
      </c>
      <c r="K68" s="35" t="str">
        <f ca="1">IF(Tabela1[[#This Row],[DATA]]&lt;=TODAY(),"REALIZADO","A REALIZAR")</f>
        <v>REALIZADO</v>
      </c>
      <c r="L68" s="3" t="str">
        <f t="shared" si="3"/>
        <v>EMPATE</v>
      </c>
      <c r="M68" s="3" t="str">
        <f t="shared" si="4"/>
        <v>EMPATE</v>
      </c>
    </row>
    <row r="69" spans="2:13" hidden="1" x14ac:dyDescent="0.3">
      <c r="B69" s="11">
        <v>67</v>
      </c>
      <c r="C69" s="11" t="s">
        <v>10</v>
      </c>
      <c r="D69" s="39">
        <v>42161</v>
      </c>
      <c r="E69" s="12">
        <v>0.64583333333333337</v>
      </c>
      <c r="F69" s="73"/>
      <c r="G69" s="11"/>
      <c r="H69" s="11"/>
      <c r="I69" s="13"/>
      <c r="J69" s="13" t="s">
        <v>78</v>
      </c>
      <c r="K69" s="35" t="str">
        <f ca="1">IF(Tabela1[[#This Row],[DATA]]&lt;=TODAY(),"REALIZADO","A REALIZAR")</f>
        <v>REALIZADO</v>
      </c>
      <c r="L69" s="3" t="str">
        <f t="shared" si="3"/>
        <v>EMPATE</v>
      </c>
      <c r="M69" s="3" t="str">
        <f t="shared" si="4"/>
        <v>EMPATE</v>
      </c>
    </row>
    <row r="70" spans="2:13" hidden="1" x14ac:dyDescent="0.3">
      <c r="B70" s="11">
        <v>4</v>
      </c>
      <c r="C70" s="11" t="s">
        <v>6</v>
      </c>
      <c r="D70" s="39">
        <v>42160</v>
      </c>
      <c r="E70" s="12">
        <v>0.8125</v>
      </c>
      <c r="F70" s="73"/>
      <c r="G70" s="11"/>
      <c r="H70" s="11"/>
      <c r="I70" s="13"/>
      <c r="J70" s="13" t="s">
        <v>78</v>
      </c>
      <c r="K70" s="35" t="str">
        <f ca="1">IF(Tabela1[[#This Row],[DATA]]&lt;=TODAY(),"REALIZADO","A REALIZAR")</f>
        <v>REALIZADO</v>
      </c>
      <c r="L70" s="3" t="str">
        <f t="shared" si="3"/>
        <v>EMPATE</v>
      </c>
      <c r="M70" s="3" t="str">
        <f t="shared" si="4"/>
        <v>EMPATE</v>
      </c>
    </row>
    <row r="71" spans="2:13" hidden="1" x14ac:dyDescent="0.3">
      <c r="B71" s="11">
        <v>69</v>
      </c>
      <c r="C71" s="11" t="s">
        <v>59</v>
      </c>
      <c r="D71" s="34">
        <v>42162</v>
      </c>
      <c r="E71" s="12">
        <v>0.66666666666666663</v>
      </c>
      <c r="F71" s="73" t="s">
        <v>61</v>
      </c>
      <c r="G71" s="11"/>
      <c r="H71" s="11"/>
      <c r="I71" s="13" t="s">
        <v>60</v>
      </c>
      <c r="J71" s="13" t="s">
        <v>78</v>
      </c>
      <c r="K71" s="35" t="str">
        <f ca="1">IF(Tabela1[[#This Row],[DATA]]&lt;=TODAY(),"REALIZADO","A REALIZAR")</f>
        <v>REALIZADO</v>
      </c>
      <c r="L71" s="3" t="str">
        <f t="shared" si="3"/>
        <v>EMPATE</v>
      </c>
      <c r="M71" s="3" t="str">
        <f t="shared" si="4"/>
        <v>EMPATE</v>
      </c>
    </row>
    <row r="72" spans="2:13" hidden="1" x14ac:dyDescent="0.3">
      <c r="B72" s="11">
        <v>70</v>
      </c>
      <c r="C72" s="11" t="s">
        <v>12</v>
      </c>
      <c r="D72" s="30">
        <v>42168</v>
      </c>
      <c r="E72" s="12">
        <v>0.58333333333333337</v>
      </c>
      <c r="F72" s="73" t="s">
        <v>94</v>
      </c>
      <c r="G72" s="11"/>
      <c r="H72" s="11"/>
      <c r="I72" s="13" t="s">
        <v>94</v>
      </c>
      <c r="J72" s="13" t="s">
        <v>78</v>
      </c>
      <c r="K72" s="35" t="str">
        <f ca="1">IF(Tabela1[[#This Row],[DATA]]&lt;=TODAY(),"REALIZADO","A REALIZAR")</f>
        <v>REALIZADO</v>
      </c>
      <c r="L72" s="3" t="str">
        <f t="shared" si="3"/>
        <v>EMPATE</v>
      </c>
      <c r="M72" s="3" t="str">
        <f t="shared" si="4"/>
        <v>EMPATE</v>
      </c>
    </row>
    <row r="73" spans="2:13" hidden="1" x14ac:dyDescent="0.3">
      <c r="B73" s="11">
        <v>71</v>
      </c>
      <c r="C73" s="11" t="s">
        <v>10</v>
      </c>
      <c r="D73" s="34"/>
      <c r="E73" s="12">
        <v>0.64583333333333337</v>
      </c>
      <c r="F73" s="73"/>
      <c r="G73" s="11"/>
      <c r="H73" s="11"/>
      <c r="I73" s="13"/>
      <c r="J73" s="13"/>
      <c r="K73" s="35" t="str">
        <f ca="1">IF(Tabela1[[#This Row],[DATA]]&lt;=TODAY(),"REALIZADO","A REALIZAR")</f>
        <v>REALIZADO</v>
      </c>
      <c r="L73" s="3" t="str">
        <f t="shared" si="3"/>
        <v>EMPATE</v>
      </c>
      <c r="M73" s="3" t="str">
        <f t="shared" si="4"/>
        <v>EMPATE</v>
      </c>
    </row>
    <row r="74" spans="2:13" hidden="1" x14ac:dyDescent="0.3">
      <c r="B74" s="11">
        <v>72</v>
      </c>
      <c r="C74" s="11" t="s">
        <v>6</v>
      </c>
      <c r="D74" s="34"/>
      <c r="E74" s="11"/>
      <c r="F74" s="73"/>
      <c r="G74" s="11"/>
      <c r="H74" s="11"/>
      <c r="I74" s="13"/>
      <c r="J74" s="13"/>
      <c r="K74" s="35" t="str">
        <f ca="1">IF(Tabela1[[#This Row],[DATA]]&lt;=TODAY(),"REALIZADO","A REALIZAR")</f>
        <v>REALIZADO</v>
      </c>
      <c r="L74" s="3" t="str">
        <f t="shared" si="3"/>
        <v>EMPATE</v>
      </c>
      <c r="M74" s="3" t="str">
        <f t="shared" si="4"/>
        <v>EMPATE</v>
      </c>
    </row>
    <row r="75" spans="2:13" hidden="1" x14ac:dyDescent="0.3">
      <c r="B75" s="11">
        <v>73</v>
      </c>
      <c r="C75" s="11" t="s">
        <v>59</v>
      </c>
      <c r="D75" s="30"/>
      <c r="E75" s="11"/>
      <c r="F75" s="73"/>
      <c r="G75" s="11"/>
      <c r="H75" s="11"/>
      <c r="I75" s="13"/>
      <c r="J75" s="13"/>
      <c r="K75" s="35" t="str">
        <f ca="1">IF(Tabela1[[#This Row],[DATA]]&lt;=TODAY(),"REALIZADO","A REALIZAR")</f>
        <v>REALIZADO</v>
      </c>
      <c r="L75" s="3" t="str">
        <f t="shared" si="3"/>
        <v>EMPATE</v>
      </c>
      <c r="M75" s="3" t="str">
        <f t="shared" si="4"/>
        <v>EMPATE</v>
      </c>
    </row>
    <row r="76" spans="2:13" hidden="1" x14ac:dyDescent="0.3">
      <c r="B76" s="11">
        <v>71</v>
      </c>
      <c r="C76" s="11" t="s">
        <v>10</v>
      </c>
      <c r="D76" s="34">
        <v>42168</v>
      </c>
      <c r="E76" s="12">
        <v>0.64583333333333337</v>
      </c>
      <c r="F76" s="73"/>
      <c r="G76" s="11"/>
      <c r="H76" s="11"/>
      <c r="I76" s="13"/>
      <c r="J76" s="13" t="s">
        <v>78</v>
      </c>
      <c r="K76" s="35" t="str">
        <f ca="1">IF(Tabela1[[#This Row],[DATA]]&lt;=TODAY(),"REALIZADO","A REALIZAR")</f>
        <v>REALIZADO</v>
      </c>
      <c r="L76" s="3" t="str">
        <f t="shared" si="3"/>
        <v>EMPATE</v>
      </c>
      <c r="M76" s="3" t="str">
        <f t="shared" si="4"/>
        <v>EMPATE</v>
      </c>
    </row>
    <row r="77" spans="2:13" hidden="1" x14ac:dyDescent="0.3">
      <c r="B77" s="11">
        <v>5</v>
      </c>
      <c r="C77" s="11" t="s">
        <v>6</v>
      </c>
      <c r="D77" s="34">
        <v>42167</v>
      </c>
      <c r="E77" s="12">
        <v>0.8125</v>
      </c>
      <c r="F77" s="73"/>
      <c r="G77" s="11"/>
      <c r="H77" s="11"/>
      <c r="I77" s="13"/>
      <c r="J77" s="13" t="s">
        <v>78</v>
      </c>
      <c r="K77" s="35" t="str">
        <f ca="1">IF(Tabela1[[#This Row],[DATA]]&lt;=TODAY(),"REALIZADO","A REALIZAR")</f>
        <v>REALIZADO</v>
      </c>
      <c r="L77" s="3" t="str">
        <f t="shared" si="3"/>
        <v>EMPATE</v>
      </c>
      <c r="M77" s="3" t="str">
        <f t="shared" si="4"/>
        <v>EMPATE</v>
      </c>
    </row>
    <row r="78" spans="2:13" hidden="1" x14ac:dyDescent="0.3">
      <c r="B78" s="11">
        <v>11</v>
      </c>
      <c r="C78" s="11"/>
      <c r="D78" s="30"/>
      <c r="E78" s="11"/>
      <c r="F78" s="73"/>
      <c r="G78" s="11"/>
      <c r="H78" s="11"/>
      <c r="I78" s="13"/>
      <c r="J78" s="13"/>
      <c r="K78" s="35" t="str">
        <f ca="1">IF(Tabela1[[#This Row],[DATA]]&lt;=TODAY(),"REALIZADO","A REALIZAR")</f>
        <v>REALIZADO</v>
      </c>
      <c r="L78" s="3" t="str">
        <f t="shared" si="3"/>
        <v>EMPATE</v>
      </c>
      <c r="M78" s="3" t="str">
        <f t="shared" si="4"/>
        <v>EMPATE</v>
      </c>
    </row>
    <row r="79" spans="2:13" hidden="1" x14ac:dyDescent="0.3">
      <c r="B79" s="11"/>
      <c r="C79" s="11" t="s">
        <v>5</v>
      </c>
      <c r="D79" s="30"/>
      <c r="E79" s="11"/>
      <c r="F79" s="73"/>
      <c r="G79" s="11"/>
      <c r="H79" s="11"/>
      <c r="I79" s="13"/>
      <c r="J79" s="13"/>
      <c r="K79" s="35" t="str">
        <f ca="1">IF(Tabela1[[#This Row],[DATA]]&lt;=TODAY(),"REALIZADO","A REALIZAR")</f>
        <v>REALIZADO</v>
      </c>
      <c r="L79" s="3" t="str">
        <f t="shared" si="3"/>
        <v>EMPATE</v>
      </c>
      <c r="M79" s="3" t="str">
        <f t="shared" si="4"/>
        <v>EMPATE</v>
      </c>
    </row>
    <row r="80" spans="2:13" hidden="1" x14ac:dyDescent="0.3">
      <c r="B80" s="95"/>
      <c r="C80" s="95"/>
      <c r="D80" s="109"/>
      <c r="E80" s="96"/>
      <c r="F80" s="97"/>
      <c r="G80" s="95"/>
      <c r="H80" s="95"/>
      <c r="I80" s="98"/>
      <c r="J80" s="99"/>
      <c r="K80" s="35" t="str">
        <f ca="1">IF(Tabela1[[#This Row],[DATA]]&lt;=TODAY(),"REALIZADO","A REALIZAR")</f>
        <v>REALIZADO</v>
      </c>
      <c r="L80" s="3" t="str">
        <f t="shared" si="3"/>
        <v>EMPATE</v>
      </c>
      <c r="M80" s="3" t="str">
        <f t="shared" si="4"/>
        <v>EMPATE</v>
      </c>
    </row>
    <row r="81" spans="2:13" hidden="1" x14ac:dyDescent="0.3">
      <c r="B81" s="11"/>
      <c r="C81" s="11"/>
      <c r="D81" s="100"/>
      <c r="E81" s="12"/>
      <c r="F81" s="73"/>
      <c r="G81" s="11"/>
      <c r="H81" s="11"/>
      <c r="I81" s="13"/>
      <c r="J81" s="81"/>
      <c r="K81" s="35" t="str">
        <f ca="1">IF(Tabela1[[#This Row],[DATA]]&lt;=TODAY(),"REALIZADO","A REALIZAR")</f>
        <v>REALIZADO</v>
      </c>
      <c r="L81" s="3" t="str">
        <f t="shared" ref="L81:L104" si="5">IF(G81&lt;H81,I81,IF(G81&gt;H81,F81,IF(G81=H81,"EMPATE",IF(G81&gt;H81,F81))))</f>
        <v>EMPATE</v>
      </c>
      <c r="M81" s="3" t="str">
        <f t="shared" si="4"/>
        <v>EMPATE</v>
      </c>
    </row>
    <row r="82" spans="2:13" hidden="1" x14ac:dyDescent="0.3">
      <c r="B82" s="80"/>
      <c r="C82" s="80"/>
      <c r="D82" s="103"/>
      <c r="E82" s="104"/>
      <c r="F82" s="105"/>
      <c r="G82" s="80"/>
      <c r="H82" s="80"/>
      <c r="I82" s="106"/>
      <c r="J82" s="107"/>
      <c r="K82" s="101" t="str">
        <f ca="1">IF(Tabela1[[#This Row],[DATA]]&lt;=TODAY(),"REALIZADO","A REALIZAR")</f>
        <v>REALIZADO</v>
      </c>
      <c r="L82" s="3" t="str">
        <f t="shared" si="5"/>
        <v>EMPATE</v>
      </c>
      <c r="M82" s="3" t="str">
        <f t="shared" si="4"/>
        <v>EMPATE</v>
      </c>
    </row>
    <row r="83" spans="2:13" hidden="1" x14ac:dyDescent="0.3">
      <c r="B83" s="11"/>
      <c r="C83" s="11"/>
      <c r="D83" s="100"/>
      <c r="E83" s="12"/>
      <c r="F83" s="73"/>
      <c r="G83" s="11"/>
      <c r="H83" s="11"/>
      <c r="I83" s="13"/>
      <c r="J83" s="81"/>
      <c r="K83" s="101" t="str">
        <f ca="1">IF(Tabela1[[#This Row],[DATA]]&lt;=TODAY(),"REALIZADO","A REALIZAR")</f>
        <v>REALIZADO</v>
      </c>
      <c r="L83" s="3" t="str">
        <f t="shared" si="5"/>
        <v>EMPATE</v>
      </c>
      <c r="M83" s="3" t="str">
        <f t="shared" si="4"/>
        <v>EMPATE</v>
      </c>
    </row>
    <row r="84" spans="2:13" hidden="1" x14ac:dyDescent="0.3">
      <c r="B84" s="11"/>
      <c r="C84" s="11" t="s">
        <v>6</v>
      </c>
      <c r="D84" s="30"/>
      <c r="E84" s="11"/>
      <c r="F84" s="73"/>
      <c r="G84" s="11"/>
      <c r="H84" s="11"/>
      <c r="I84" s="13"/>
      <c r="J84" s="13"/>
      <c r="K84" s="101" t="str">
        <f ca="1">IF(Tabela1[[#This Row],[DATA]]&lt;=TODAY(),"REALIZADO","A REALIZAR")</f>
        <v>REALIZADO</v>
      </c>
      <c r="L84" s="3" t="str">
        <f t="shared" si="5"/>
        <v>EMPATE</v>
      </c>
      <c r="M84" s="3" t="str">
        <f t="shared" si="4"/>
        <v>EMPATE</v>
      </c>
    </row>
    <row r="85" spans="2:13" hidden="1" x14ac:dyDescent="0.3">
      <c r="B85" s="95"/>
      <c r="C85" s="95"/>
      <c r="D85" s="110"/>
      <c r="E85" s="96"/>
      <c r="F85" s="97"/>
      <c r="G85" s="95"/>
      <c r="H85" s="95"/>
      <c r="I85" s="98"/>
      <c r="J85" s="99"/>
      <c r="K85" s="35" t="str">
        <f ca="1">IF(Tabela1[[#This Row],[DATA]]&lt;=TODAY(),"REALIZADO","A REALIZAR")</f>
        <v>REALIZADO</v>
      </c>
      <c r="L85" s="3" t="str">
        <f t="shared" si="5"/>
        <v>EMPATE</v>
      </c>
      <c r="M85" s="3" t="str">
        <f t="shared" si="4"/>
        <v>EMPATE</v>
      </c>
    </row>
    <row r="86" spans="2:13" hidden="1" x14ac:dyDescent="0.3">
      <c r="B86" s="80"/>
      <c r="C86" s="80"/>
      <c r="D86" s="108"/>
      <c r="E86" s="104"/>
      <c r="F86" s="102"/>
      <c r="G86" s="80"/>
      <c r="H86" s="80"/>
      <c r="I86" s="106"/>
      <c r="J86" s="107"/>
      <c r="K86" s="35" t="str">
        <f ca="1">IF(Tabela1[[#This Row],[DATA]]&lt;=TODAY(),"REALIZADO","A REALIZAR")</f>
        <v>REALIZADO</v>
      </c>
      <c r="L86" s="3" t="str">
        <f t="shared" si="5"/>
        <v>EMPATE</v>
      </c>
      <c r="M86" s="3" t="str">
        <f t="shared" si="4"/>
        <v>EMPATE</v>
      </c>
    </row>
    <row r="87" spans="2:13" hidden="1" x14ac:dyDescent="0.3">
      <c r="B87" s="80">
        <v>35</v>
      </c>
      <c r="C87" s="80" t="s">
        <v>91</v>
      </c>
      <c r="D87" s="122">
        <v>43231</v>
      </c>
      <c r="E87" s="104">
        <v>0.8125</v>
      </c>
      <c r="F87" s="105" t="s">
        <v>96</v>
      </c>
      <c r="G87" s="80"/>
      <c r="H87" s="80"/>
      <c r="I87" s="106" t="s">
        <v>97</v>
      </c>
      <c r="J87" s="106" t="s">
        <v>78</v>
      </c>
      <c r="K87" s="101" t="str">
        <f ca="1">IF(Tabela1[[#This Row],[DATA]]&lt;=TODAY(),"REALIZADO","A REALIZAR")</f>
        <v>REALIZADO</v>
      </c>
      <c r="L87" s="3" t="str">
        <f t="shared" si="5"/>
        <v>EMPATE</v>
      </c>
      <c r="M87" s="3" t="str">
        <f t="shared" si="4"/>
        <v>EMPATE</v>
      </c>
    </row>
    <row r="88" spans="2:13" hidden="1" x14ac:dyDescent="0.3">
      <c r="B88" s="80">
        <v>36</v>
      </c>
      <c r="C88" s="80" t="s">
        <v>8</v>
      </c>
      <c r="D88" s="122">
        <v>43231</v>
      </c>
      <c r="E88" s="104">
        <v>0.86458333333333337</v>
      </c>
      <c r="F88" s="105" t="s">
        <v>34</v>
      </c>
      <c r="G88" s="80"/>
      <c r="H88" s="80"/>
      <c r="I88" s="106" t="s">
        <v>35</v>
      </c>
      <c r="J88" s="106" t="s">
        <v>78</v>
      </c>
      <c r="K88" s="101" t="str">
        <f ca="1">IF(Tabela1[[#This Row],[DATA]]&lt;=TODAY(),"REALIZADO","A REALIZAR")</f>
        <v>REALIZADO</v>
      </c>
      <c r="L88" s="3" t="str">
        <f t="shared" si="5"/>
        <v>EMPATE</v>
      </c>
      <c r="M88" s="3" t="str">
        <f t="shared" si="4"/>
        <v>EMPATE</v>
      </c>
    </row>
    <row r="89" spans="2:13" hidden="1" x14ac:dyDescent="0.3">
      <c r="B89" s="80">
        <v>37</v>
      </c>
      <c r="C89" s="80" t="s">
        <v>10</v>
      </c>
      <c r="D89" s="122">
        <v>43233</v>
      </c>
      <c r="E89" s="104">
        <v>0.41666666666666669</v>
      </c>
      <c r="F89" s="105" t="s">
        <v>35</v>
      </c>
      <c r="G89" s="80"/>
      <c r="H89" s="80"/>
      <c r="I89" s="106" t="s">
        <v>34</v>
      </c>
      <c r="J89" s="106" t="s">
        <v>78</v>
      </c>
      <c r="K89" s="101" t="str">
        <f ca="1">IF(Tabela1[[#This Row],[DATA]]&lt;=TODAY(),"REALIZADO","A REALIZAR")</f>
        <v>REALIZADO</v>
      </c>
      <c r="L89" s="3" t="str">
        <f t="shared" si="5"/>
        <v>EMPATE</v>
      </c>
      <c r="M89" s="3" t="str">
        <f t="shared" si="4"/>
        <v>EMPATE</v>
      </c>
    </row>
    <row r="90" spans="2:13" hidden="1" x14ac:dyDescent="0.3">
      <c r="B90" s="80">
        <v>38</v>
      </c>
      <c r="C90" s="80" t="s">
        <v>12</v>
      </c>
      <c r="D90" s="103">
        <v>43233</v>
      </c>
      <c r="E90" s="104">
        <v>0.45833333333333331</v>
      </c>
      <c r="F90" s="105" t="s">
        <v>34</v>
      </c>
      <c r="G90" s="80"/>
      <c r="H90" s="80"/>
      <c r="I90" s="106" t="s">
        <v>35</v>
      </c>
      <c r="J90" s="106" t="s">
        <v>78</v>
      </c>
      <c r="K90" s="101" t="str">
        <f ca="1">IF(Tabela1[[#This Row],[DATA]]&lt;=TODAY(),"REALIZADO","A REALIZAR")</f>
        <v>REALIZADO</v>
      </c>
      <c r="L90" s="3" t="str">
        <f t="shared" si="5"/>
        <v>EMPATE</v>
      </c>
      <c r="M90" s="3" t="str">
        <f t="shared" si="4"/>
        <v>EMPATE</v>
      </c>
    </row>
    <row r="91" spans="2:13" hidden="1" x14ac:dyDescent="0.3">
      <c r="B91" s="80">
        <v>39</v>
      </c>
      <c r="C91" s="80" t="s">
        <v>12</v>
      </c>
      <c r="D91" s="103">
        <v>43239</v>
      </c>
      <c r="E91" s="104">
        <v>0.59375</v>
      </c>
      <c r="F91" s="105" t="s">
        <v>35</v>
      </c>
      <c r="G91" s="80"/>
      <c r="H91" s="80"/>
      <c r="I91" s="106" t="s">
        <v>34</v>
      </c>
      <c r="J91" s="106" t="s">
        <v>78</v>
      </c>
      <c r="K91" s="101" t="str">
        <f ca="1">IF(Tabela1[[#This Row],[DATA]]&lt;=TODAY(),"REALIZADO","A REALIZAR")</f>
        <v>REALIZADO</v>
      </c>
      <c r="L91" s="3" t="str">
        <f t="shared" si="5"/>
        <v>EMPATE</v>
      </c>
      <c r="M91" s="3" t="str">
        <f t="shared" si="4"/>
        <v>EMPATE</v>
      </c>
    </row>
    <row r="92" spans="2:13" hidden="1" x14ac:dyDescent="0.3">
      <c r="B92" s="80">
        <v>40</v>
      </c>
      <c r="C92" s="80" t="s">
        <v>91</v>
      </c>
      <c r="D92" s="103">
        <v>43240</v>
      </c>
      <c r="E92" s="104">
        <v>0.45833333333333331</v>
      </c>
      <c r="F92" s="105" t="s">
        <v>97</v>
      </c>
      <c r="G92" s="80"/>
      <c r="H92" s="80"/>
      <c r="I92" s="105" t="s">
        <v>96</v>
      </c>
      <c r="J92" s="106" t="s">
        <v>78</v>
      </c>
      <c r="K92" s="101" t="str">
        <f ca="1">IF(Tabela1[[#This Row],[DATA]]&lt;=TODAY(),"REALIZADO","A REALIZAR")</f>
        <v>REALIZADO</v>
      </c>
      <c r="L92" s="3" t="str">
        <f t="shared" si="5"/>
        <v>EMPATE</v>
      </c>
      <c r="M92" s="3" t="str">
        <f t="shared" si="4"/>
        <v>EMPATE</v>
      </c>
    </row>
    <row r="93" spans="2:13" hidden="1" x14ac:dyDescent="0.3">
      <c r="B93" s="80">
        <v>41</v>
      </c>
      <c r="C93" s="80" t="s">
        <v>91</v>
      </c>
      <c r="D93" s="122">
        <v>43252</v>
      </c>
      <c r="E93" s="104">
        <v>0.8125</v>
      </c>
      <c r="F93" s="105" t="s">
        <v>96</v>
      </c>
      <c r="G93" s="80"/>
      <c r="H93" s="80"/>
      <c r="I93" s="106" t="s">
        <v>97</v>
      </c>
      <c r="J93" s="106" t="s">
        <v>78</v>
      </c>
      <c r="K93" s="101" t="str">
        <f ca="1">IF(Tabela1[[#This Row],[DATA]]&lt;=TODAY(),"REALIZADO","A REALIZAR")</f>
        <v>REALIZADO</v>
      </c>
      <c r="L93" s="3" t="str">
        <f t="shared" si="5"/>
        <v>EMPATE</v>
      </c>
      <c r="M93" s="3" t="str">
        <f t="shared" si="4"/>
        <v>EMPATE</v>
      </c>
    </row>
    <row r="94" spans="2:13" hidden="1" x14ac:dyDescent="0.3">
      <c r="B94" s="80">
        <v>42</v>
      </c>
      <c r="C94" s="80" t="s">
        <v>10</v>
      </c>
      <c r="D94" s="103">
        <v>43269</v>
      </c>
      <c r="E94" s="104">
        <v>0.8125</v>
      </c>
      <c r="F94" s="105" t="s">
        <v>34</v>
      </c>
      <c r="G94" s="80"/>
      <c r="H94" s="80"/>
      <c r="I94" s="106" t="s">
        <v>35</v>
      </c>
      <c r="J94" s="106" t="s">
        <v>78</v>
      </c>
      <c r="K94" s="101" t="str">
        <f ca="1">IF(Tabela1[[#This Row],[DATA]]&lt;=TODAY(),"REALIZADO","A REALIZAR")</f>
        <v>REALIZADO</v>
      </c>
      <c r="L94" s="3" t="str">
        <f t="shared" si="5"/>
        <v>EMPATE</v>
      </c>
      <c r="M94" s="3" t="str">
        <f t="shared" si="4"/>
        <v>EMPATE</v>
      </c>
    </row>
    <row r="95" spans="2:13" hidden="1" x14ac:dyDescent="0.3">
      <c r="B95" s="80">
        <v>43</v>
      </c>
      <c r="C95" s="80" t="s">
        <v>8</v>
      </c>
      <c r="D95" s="103">
        <v>43259</v>
      </c>
      <c r="E95" s="104">
        <v>0.85416666666666663</v>
      </c>
      <c r="F95" s="105" t="s">
        <v>35</v>
      </c>
      <c r="G95" s="80"/>
      <c r="H95" s="80"/>
      <c r="I95" s="106" t="s">
        <v>34</v>
      </c>
      <c r="J95" s="106" t="s">
        <v>78</v>
      </c>
      <c r="K95" s="101" t="str">
        <f ca="1">IF(Tabela1[[#This Row],[DATA]]&lt;=TODAY(),"REALIZADO","A REALIZAR")</f>
        <v>REALIZADO</v>
      </c>
      <c r="L95" s="3" t="str">
        <f t="shared" si="5"/>
        <v>EMPATE</v>
      </c>
      <c r="M95" s="3" t="str">
        <f t="shared" si="4"/>
        <v>EMPATE</v>
      </c>
    </row>
    <row r="96" spans="2:13" hidden="1" x14ac:dyDescent="0.3">
      <c r="B96" s="80">
        <v>44</v>
      </c>
      <c r="C96" s="80" t="s">
        <v>12</v>
      </c>
      <c r="D96" s="103">
        <v>43268</v>
      </c>
      <c r="E96" s="104">
        <v>0.45833333333333331</v>
      </c>
      <c r="F96" s="105" t="s">
        <v>34</v>
      </c>
      <c r="G96" s="80"/>
      <c r="H96" s="80"/>
      <c r="I96" s="106" t="s">
        <v>35</v>
      </c>
      <c r="J96" s="106" t="s">
        <v>78</v>
      </c>
      <c r="K96" s="101" t="str">
        <f ca="1">IF(Tabela1[[#This Row],[DATA]]&lt;=TODAY(),"REALIZADO","A REALIZAR")</f>
        <v>REALIZADO</v>
      </c>
      <c r="L96" s="3" t="str">
        <f t="shared" si="5"/>
        <v>EMPATE</v>
      </c>
      <c r="M96" s="3" t="str">
        <f t="shared" si="4"/>
        <v>EMPATE</v>
      </c>
    </row>
    <row r="97" spans="2:15" hidden="1" x14ac:dyDescent="0.3">
      <c r="B97" s="80">
        <v>45</v>
      </c>
      <c r="C97" s="80" t="s">
        <v>8</v>
      </c>
      <c r="D97" s="103">
        <v>43264</v>
      </c>
      <c r="E97" s="104">
        <v>0.64583333333333337</v>
      </c>
      <c r="F97" s="105" t="s">
        <v>35</v>
      </c>
      <c r="G97" s="80"/>
      <c r="H97" s="80"/>
      <c r="I97" s="106" t="s">
        <v>34</v>
      </c>
      <c r="J97" s="106" t="s">
        <v>78</v>
      </c>
      <c r="K97" s="101" t="str">
        <f ca="1">IF(Tabela1[[#This Row],[DATA]]&lt;=TODAY(),"REALIZADO","A REALIZAR")</f>
        <v>REALIZADO</v>
      </c>
      <c r="L97" s="3" t="str">
        <f t="shared" si="5"/>
        <v>EMPATE</v>
      </c>
      <c r="M97" s="3" t="str">
        <f t="shared" si="4"/>
        <v>EMPATE</v>
      </c>
    </row>
    <row r="98" spans="2:15" hidden="1" x14ac:dyDescent="0.3">
      <c r="B98" s="80">
        <v>46</v>
      </c>
      <c r="C98" s="80" t="s">
        <v>10</v>
      </c>
      <c r="D98" s="103">
        <v>43267</v>
      </c>
      <c r="E98" s="104">
        <v>0.59375</v>
      </c>
      <c r="F98" s="105" t="s">
        <v>34</v>
      </c>
      <c r="G98" s="80"/>
      <c r="H98" s="80"/>
      <c r="I98" s="106" t="s">
        <v>35</v>
      </c>
      <c r="J98" s="106" t="s">
        <v>78</v>
      </c>
      <c r="K98" s="101" t="str">
        <f ca="1">IF(Tabela1[[#This Row],[DATA]]&lt;=TODAY(),"REALIZADO","A REALIZAR")</f>
        <v>REALIZADO</v>
      </c>
      <c r="L98" s="3" t="str">
        <f t="shared" si="5"/>
        <v>EMPATE</v>
      </c>
      <c r="M98" s="3" t="str">
        <f t="shared" ref="M98:M104" si="6">IF(G98&lt;H98,F98,IF(G98&gt;H98,I98,IF(G98=H98,"EMPATE")))</f>
        <v>EMPATE</v>
      </c>
    </row>
    <row r="99" spans="2:15" x14ac:dyDescent="0.3">
      <c r="B99" s="11">
        <v>24</v>
      </c>
      <c r="C99" s="11" t="s">
        <v>10</v>
      </c>
      <c r="D99" s="30">
        <v>43849</v>
      </c>
      <c r="E99" s="12">
        <v>0.45833333333333331</v>
      </c>
      <c r="F99" s="105" t="s">
        <v>35</v>
      </c>
      <c r="G99" s="117"/>
      <c r="H99" s="117"/>
      <c r="I99" s="121" t="s">
        <v>34</v>
      </c>
      <c r="J99" s="106" t="s">
        <v>58</v>
      </c>
      <c r="K99" s="35" t="str">
        <f ca="1">IF(Tabela1[[#This Row],[DATA]]&lt;=TODAY(),"REALIZADO","A REALIZAR")</f>
        <v>REALIZADO</v>
      </c>
      <c r="L99" s="3" t="str">
        <f t="shared" si="5"/>
        <v>EMPATE</v>
      </c>
      <c r="M99" s="3" t="str">
        <f t="shared" si="6"/>
        <v>EMPATE</v>
      </c>
      <c r="O99" s="3" t="s">
        <v>105</v>
      </c>
    </row>
    <row r="100" spans="2:15" hidden="1" x14ac:dyDescent="0.3">
      <c r="B100" s="132"/>
      <c r="C100" s="132"/>
      <c r="D100" s="133"/>
      <c r="E100" s="134"/>
      <c r="F100" s="135"/>
      <c r="G100" s="132"/>
      <c r="H100" s="132"/>
      <c r="I100" s="136"/>
      <c r="J100" s="137"/>
      <c r="K100" s="35" t="str">
        <f ca="1">IF(Tabela1[[#This Row],[DATA]]&lt;=TODAY(),"REALIZADO","A REALIZAR")</f>
        <v>REALIZADO</v>
      </c>
      <c r="L100" s="3" t="str">
        <f t="shared" si="5"/>
        <v>EMPATE</v>
      </c>
      <c r="M100" s="3" t="str">
        <f t="shared" si="6"/>
        <v>EMPATE</v>
      </c>
    </row>
    <row r="101" spans="2:15" x14ac:dyDescent="0.3">
      <c r="B101" s="11">
        <v>25</v>
      </c>
      <c r="C101" s="11" t="s">
        <v>91</v>
      </c>
      <c r="D101" s="30">
        <v>43854</v>
      </c>
      <c r="E101" s="12">
        <v>0.85416666666666663</v>
      </c>
      <c r="F101" s="97" t="s">
        <v>97</v>
      </c>
      <c r="G101" s="95"/>
      <c r="H101" s="95"/>
      <c r="I101" s="97" t="s">
        <v>96</v>
      </c>
      <c r="J101" s="98" t="s">
        <v>58</v>
      </c>
      <c r="K101" s="35" t="str">
        <f ca="1">IF(Tabela1[[#This Row],[DATA]]&lt;=TODAY(),"REALIZADO","A REALIZAR")</f>
        <v>A REALIZAR</v>
      </c>
      <c r="L101" s="3" t="str">
        <f t="shared" si="5"/>
        <v>EMPATE</v>
      </c>
      <c r="M101" s="3" t="str">
        <f t="shared" si="6"/>
        <v>EMPATE</v>
      </c>
      <c r="O101" s="3" t="s">
        <v>105</v>
      </c>
    </row>
    <row r="102" spans="2:15" x14ac:dyDescent="0.3">
      <c r="B102" s="80">
        <v>26</v>
      </c>
      <c r="C102" s="80" t="s">
        <v>12</v>
      </c>
      <c r="D102" s="103">
        <v>43855</v>
      </c>
      <c r="E102" s="104">
        <v>0.60416666666666663</v>
      </c>
      <c r="F102" s="105" t="s">
        <v>98</v>
      </c>
      <c r="G102" s="80"/>
      <c r="H102" s="80"/>
      <c r="I102" s="106" t="s">
        <v>35</v>
      </c>
      <c r="J102" s="116" t="s">
        <v>39</v>
      </c>
      <c r="K102" s="35" t="str">
        <f ca="1">IF(Tabela1[[#This Row],[DATA]]&lt;=TODAY(),"REALIZADO","A REALIZAR")</f>
        <v>A REALIZAR</v>
      </c>
      <c r="L102" s="3" t="str">
        <f t="shared" si="5"/>
        <v>EMPATE</v>
      </c>
      <c r="M102" s="3" t="str">
        <f t="shared" si="6"/>
        <v>EMPATE</v>
      </c>
      <c r="O102" s="3" t="s">
        <v>106</v>
      </c>
    </row>
    <row r="103" spans="2:15" hidden="1" x14ac:dyDescent="0.3">
      <c r="B103" s="11">
        <v>27</v>
      </c>
      <c r="C103" s="11" t="s">
        <v>5</v>
      </c>
      <c r="D103" s="30">
        <v>43473</v>
      </c>
      <c r="E103" s="12">
        <v>0.85416666666666663</v>
      </c>
      <c r="F103" s="97" t="s">
        <v>98</v>
      </c>
      <c r="G103" s="11"/>
      <c r="H103" s="11"/>
      <c r="I103" s="13"/>
      <c r="J103" s="13"/>
      <c r="K103" s="147" t="str">
        <f ca="1">IF(Tabela1[[#This Row],[DATA]]&lt;=TODAY(),"REALIZADO","A REALIZAR")</f>
        <v>REALIZADO</v>
      </c>
      <c r="L103" s="3" t="str">
        <f t="shared" si="5"/>
        <v>EMPATE</v>
      </c>
      <c r="M103" s="3" t="str">
        <f t="shared" si="6"/>
        <v>EMPATE</v>
      </c>
    </row>
    <row r="104" spans="2:15" x14ac:dyDescent="0.3">
      <c r="B104" s="95">
        <v>27</v>
      </c>
      <c r="C104" s="95" t="s">
        <v>8</v>
      </c>
      <c r="D104" s="103">
        <v>43855</v>
      </c>
      <c r="E104" s="96">
        <v>0.66666666666666663</v>
      </c>
      <c r="F104" s="97" t="s">
        <v>98</v>
      </c>
      <c r="G104" s="95"/>
      <c r="H104" s="95"/>
      <c r="I104" s="130" t="s">
        <v>34</v>
      </c>
      <c r="J104" s="98" t="s">
        <v>58</v>
      </c>
      <c r="K104" s="147" t="str">
        <f ca="1">IF(Tabela1[[#This Row],[DATA]]&lt;=TODAY(),"REALIZADO","A REALIZAR")</f>
        <v>A REALIZAR</v>
      </c>
      <c r="L104" s="3" t="str">
        <f t="shared" si="5"/>
        <v>EMPATE</v>
      </c>
      <c r="M104" s="3" t="str">
        <f t="shared" si="6"/>
        <v>EMPATE</v>
      </c>
      <c r="O104" s="3" t="s">
        <v>106</v>
      </c>
    </row>
    <row r="105" spans="2:15" x14ac:dyDescent="0.3">
      <c r="B105" s="80">
        <v>28</v>
      </c>
      <c r="C105" s="80" t="s">
        <v>10</v>
      </c>
      <c r="D105" s="103">
        <v>43856</v>
      </c>
      <c r="E105" s="104">
        <v>0.47916666666666669</v>
      </c>
      <c r="F105" s="114" t="s">
        <v>34</v>
      </c>
      <c r="G105" s="80"/>
      <c r="H105" s="80"/>
      <c r="I105" s="115" t="s">
        <v>35</v>
      </c>
      <c r="J105" s="106" t="s">
        <v>58</v>
      </c>
      <c r="K105" s="152" t="str">
        <f ca="1">IF(Tabela1[[#This Row],[DATA]]&lt;=TODAY(),"REALIZADO","A REALIZAR")</f>
        <v>A REALIZAR</v>
      </c>
      <c r="L105" s="150" t="e">
        <f>IF(#REF!&lt;#REF!,#REF!,IF(#REF!&gt;#REF!,#REF!,IF(#REF!=#REF!,"EMPATE",IF(#REF!&gt;#REF!,#REF!))))</f>
        <v>#REF!</v>
      </c>
      <c r="M105" s="150" t="e">
        <f>IF(#REF!&lt;#REF!,#REF!,IF(#REF!&gt;#REF!,#REF!,IF(#REF!=#REF!,"EMPATE")))</f>
        <v>#REF!</v>
      </c>
      <c r="N105" s="151"/>
      <c r="O105" s="151" t="s">
        <v>105</v>
      </c>
    </row>
    <row r="106" spans="2:15" x14ac:dyDescent="0.3">
      <c r="B106" s="170">
        <v>29</v>
      </c>
      <c r="C106" s="11" t="s">
        <v>5</v>
      </c>
      <c r="D106" s="30">
        <v>43855</v>
      </c>
      <c r="E106" s="12">
        <v>0.79166666666666663</v>
      </c>
      <c r="F106" s="97" t="s">
        <v>34</v>
      </c>
      <c r="G106" s="95"/>
      <c r="H106" s="95"/>
      <c r="I106" s="130" t="s">
        <v>98</v>
      </c>
      <c r="J106" s="128" t="s">
        <v>39</v>
      </c>
      <c r="K106" s="147" t="str">
        <f ca="1">IF(Tabela1[[#This Row],[DATA]]&lt;=TODAY(),"REALIZADO","A REALIZAR")</f>
        <v>A REALIZAR</v>
      </c>
      <c r="L106" s="3" t="e">
        <f>IF(#REF!&lt;#REF!,#REF!,IF(#REF!&gt;#REF!,#REF!,IF(#REF!=#REF!,"EMPATE",IF(#REF!&gt;#REF!,#REF!))))</f>
        <v>#REF!</v>
      </c>
      <c r="M106" s="3" t="e">
        <f>IF(#REF!&lt;#REF!,#REF!,IF(#REF!&gt;#REF!,#REF!,IF(#REF!=#REF!,"EMPATE")))</f>
        <v>#REF!</v>
      </c>
      <c r="O106" s="3" t="s">
        <v>106</v>
      </c>
    </row>
    <row r="107" spans="2:15" x14ac:dyDescent="0.3">
      <c r="B107" s="11">
        <v>30</v>
      </c>
      <c r="C107" s="11" t="s">
        <v>10</v>
      </c>
      <c r="D107" s="34">
        <v>43861</v>
      </c>
      <c r="E107" s="12">
        <v>0.82291666666666663</v>
      </c>
      <c r="F107" s="114" t="s">
        <v>34</v>
      </c>
      <c r="G107" s="11"/>
      <c r="H107" s="11"/>
      <c r="I107" s="121" t="s">
        <v>98</v>
      </c>
      <c r="J107" s="13" t="s">
        <v>58</v>
      </c>
      <c r="K107" s="147" t="str">
        <f ca="1">IF(Tabela1[[#This Row],[DATA]]&lt;=TODAY(),"REALIZADO","A REALIZAR")</f>
        <v>A REALIZAR</v>
      </c>
      <c r="L107" s="3" t="str">
        <f t="shared" ref="L107:L113" si="7">IF(G105&lt;H105,I105,IF(G105&gt;H105,F105,IF(G105=H105,"EMPATE",IF(G105&gt;H105,F105))))</f>
        <v>EMPATE</v>
      </c>
      <c r="M107" s="3" t="str">
        <f t="shared" ref="M107:M113" si="8">IF(G105&lt;H105,F105,IF(G105&gt;H105,I105,IF(G105=H105,"EMPATE")))</f>
        <v>EMPATE</v>
      </c>
      <c r="O107" s="3" t="s">
        <v>105</v>
      </c>
    </row>
    <row r="108" spans="2:15" x14ac:dyDescent="0.3">
      <c r="B108" s="11">
        <v>31</v>
      </c>
      <c r="C108" s="11" t="s">
        <v>91</v>
      </c>
      <c r="D108" s="30">
        <v>43861</v>
      </c>
      <c r="E108" s="12">
        <v>0.86458333333333337</v>
      </c>
      <c r="F108" s="97" t="s">
        <v>96</v>
      </c>
      <c r="G108" s="95"/>
      <c r="H108" s="95"/>
      <c r="I108" s="97" t="s">
        <v>97</v>
      </c>
      <c r="J108" s="13" t="s">
        <v>58</v>
      </c>
      <c r="K108" s="147" t="str">
        <f ca="1">IF(Tabela1[[#This Row],[DATA]]&lt;=TODAY(),"REALIZADO","A REALIZAR")</f>
        <v>A REALIZAR</v>
      </c>
      <c r="L108" s="3" t="str">
        <f t="shared" si="7"/>
        <v>EMPATE</v>
      </c>
      <c r="M108" s="3" t="str">
        <f t="shared" si="8"/>
        <v>EMPATE</v>
      </c>
      <c r="O108" s="3" t="s">
        <v>105</v>
      </c>
    </row>
    <row r="109" spans="2:15" x14ac:dyDescent="0.3">
      <c r="B109" s="11">
        <v>32</v>
      </c>
      <c r="C109" s="11" t="s">
        <v>12</v>
      </c>
      <c r="D109" s="30">
        <v>43862</v>
      </c>
      <c r="E109" s="12">
        <v>0.58333333333333337</v>
      </c>
      <c r="F109" s="114" t="s">
        <v>34</v>
      </c>
      <c r="G109" s="80"/>
      <c r="H109" s="80"/>
      <c r="I109" s="106" t="s">
        <v>35</v>
      </c>
      <c r="J109" s="13" t="s">
        <v>58</v>
      </c>
      <c r="K109" s="147" t="str">
        <f ca="1">IF(Tabela1[[#This Row],[DATA]]&lt;=TODAY(),"REALIZADO","A REALIZAR")</f>
        <v>A REALIZAR</v>
      </c>
      <c r="L109" s="3" t="str">
        <f t="shared" si="7"/>
        <v>EMPATE</v>
      </c>
      <c r="M109" s="3" t="str">
        <f t="shared" si="8"/>
        <v>EMPATE</v>
      </c>
      <c r="O109" s="3" t="s">
        <v>105</v>
      </c>
    </row>
    <row r="110" spans="2:15" x14ac:dyDescent="0.3">
      <c r="B110" s="11">
        <v>33</v>
      </c>
      <c r="C110" s="11" t="s">
        <v>8</v>
      </c>
      <c r="D110" s="34">
        <v>43862</v>
      </c>
      <c r="E110" s="12">
        <v>0.64583333333333337</v>
      </c>
      <c r="F110" s="97" t="s">
        <v>34</v>
      </c>
      <c r="G110" s="11"/>
      <c r="H110" s="11"/>
      <c r="I110" s="148" t="s">
        <v>98</v>
      </c>
      <c r="J110" s="13" t="s">
        <v>58</v>
      </c>
      <c r="K110" s="147" t="str">
        <f ca="1">IF(Tabela1[[#This Row],[DATA]]&lt;=TODAY(),"REALIZADO","A REALIZAR")</f>
        <v>A REALIZAR</v>
      </c>
      <c r="L110" s="3" t="str">
        <f t="shared" si="7"/>
        <v>EMPATE</v>
      </c>
      <c r="M110" s="3" t="str">
        <f t="shared" si="8"/>
        <v>EMPATE</v>
      </c>
      <c r="O110" s="3" t="s">
        <v>105</v>
      </c>
    </row>
    <row r="111" spans="2:15" x14ac:dyDescent="0.3">
      <c r="B111" s="11">
        <v>34</v>
      </c>
      <c r="C111" s="11" t="s">
        <v>10</v>
      </c>
      <c r="D111" s="30">
        <v>43869</v>
      </c>
      <c r="E111" s="12">
        <v>0.58333333333333337</v>
      </c>
      <c r="F111" s="105" t="s">
        <v>98</v>
      </c>
      <c r="G111" s="11"/>
      <c r="H111" s="11"/>
      <c r="I111" s="115" t="s">
        <v>35</v>
      </c>
      <c r="J111" s="13" t="s">
        <v>58</v>
      </c>
      <c r="K111" s="147" t="str">
        <f ca="1">IF(Tabela1[[#This Row],[DATA]]&lt;=TODAY(),"REALIZADO","A REALIZAR")</f>
        <v>A REALIZAR</v>
      </c>
      <c r="L111" s="3" t="str">
        <f t="shared" si="7"/>
        <v>EMPATE</v>
      </c>
      <c r="M111" s="3" t="str">
        <f t="shared" si="8"/>
        <v>EMPATE</v>
      </c>
      <c r="O111" s="151" t="s">
        <v>106</v>
      </c>
    </row>
    <row r="112" spans="2:15" x14ac:dyDescent="0.3">
      <c r="B112" s="11">
        <v>35</v>
      </c>
      <c r="C112" s="11" t="s">
        <v>12</v>
      </c>
      <c r="D112" s="34">
        <v>43870</v>
      </c>
      <c r="E112" s="12">
        <v>0.58333333333333337</v>
      </c>
      <c r="F112" s="97" t="s">
        <v>98</v>
      </c>
      <c r="G112" s="95"/>
      <c r="H112" s="95"/>
      <c r="I112" s="130" t="s">
        <v>34</v>
      </c>
      <c r="J112" s="13" t="s">
        <v>58</v>
      </c>
      <c r="K112" s="147" t="str">
        <f ca="1">IF(Tabela1[[#This Row],[DATA]]&lt;=TODAY(),"REALIZADO","A REALIZAR")</f>
        <v>A REALIZAR</v>
      </c>
      <c r="L112" s="3" t="str">
        <f t="shared" si="7"/>
        <v>EMPATE</v>
      </c>
      <c r="M112" s="3" t="str">
        <f t="shared" si="8"/>
        <v>EMPATE</v>
      </c>
      <c r="O112" s="151" t="s">
        <v>106</v>
      </c>
    </row>
    <row r="113" spans="2:15" x14ac:dyDescent="0.3">
      <c r="B113" s="80">
        <v>36</v>
      </c>
      <c r="C113" s="80" t="s">
        <v>8</v>
      </c>
      <c r="D113" s="103">
        <v>43870</v>
      </c>
      <c r="E113" s="104">
        <v>0.64583333333333337</v>
      </c>
      <c r="F113" s="105" t="s">
        <v>98</v>
      </c>
      <c r="G113" s="80"/>
      <c r="H113" s="80"/>
      <c r="I113" s="106" t="s">
        <v>34</v>
      </c>
      <c r="J113" s="106" t="s">
        <v>58</v>
      </c>
      <c r="K113" s="147" t="str">
        <f ca="1">IF(Tabela1[[#This Row],[DATA]]&lt;=TODAY(),"REALIZADO","A REALIZAR")</f>
        <v>A REALIZAR</v>
      </c>
      <c r="L113" s="3" t="str">
        <f t="shared" si="7"/>
        <v>EMPATE</v>
      </c>
      <c r="M113" s="3" t="str">
        <f t="shared" si="8"/>
        <v>EMPATE</v>
      </c>
      <c r="N113" s="151"/>
      <c r="O113" s="151" t="s">
        <v>106</v>
      </c>
    </row>
    <row r="114" spans="2:15" hidden="1" x14ac:dyDescent="0.3">
      <c r="B114" s="11">
        <v>37</v>
      </c>
      <c r="C114" s="11"/>
      <c r="D114" s="30">
        <v>43505</v>
      </c>
      <c r="E114" s="12">
        <v>0.58333333333333337</v>
      </c>
      <c r="F114" s="97" t="s">
        <v>98</v>
      </c>
      <c r="G114" s="11"/>
      <c r="H114" s="11"/>
      <c r="I114" s="13"/>
      <c r="J114" s="13" t="s">
        <v>58</v>
      </c>
      <c r="K114" s="147" t="str">
        <f ca="1">IF(Tabela1[[#This Row],[DATA]]&lt;=TODAY(),"REALIZADO","A REALIZAR")</f>
        <v>REALIZADO</v>
      </c>
      <c r="L114" s="3" t="str">
        <f>IF(G114&lt;H114,I114,IF(G114&gt;H114,F114,IF(G114=H114,"EMPATE",IF(G114&gt;H114,F114))))</f>
        <v>EMPATE</v>
      </c>
      <c r="M114" s="3" t="str">
        <f>IF(G114&lt;H114,F114,IF(G114&gt;H114,I114,IF(G114=H114,"EMPATE")))</f>
        <v>EMPATE</v>
      </c>
    </row>
    <row r="115" spans="2:15" hidden="1" x14ac:dyDescent="0.3">
      <c r="B115" s="11">
        <v>38</v>
      </c>
      <c r="C115" s="11"/>
      <c r="D115" s="30"/>
      <c r="E115" s="11"/>
      <c r="F115" s="73"/>
      <c r="G115" s="11"/>
      <c r="H115" s="11"/>
      <c r="I115" s="13"/>
      <c r="J115" s="13" t="s">
        <v>58</v>
      </c>
      <c r="K115" s="147" t="str">
        <f ca="1">IF(Tabela1[[#This Row],[DATA]]&lt;=TODAY(),"REALIZADO","A REALIZAR")</f>
        <v>REALIZADO</v>
      </c>
      <c r="L115" s="3" t="str">
        <f>IF(G115&lt;H115,I115,IF(G115&gt;H115,F115,IF(G115=H115,"EMPATE",IF(G115&gt;H115,F115))))</f>
        <v>EMPATE</v>
      </c>
      <c r="M115" s="3" t="str">
        <f>IF(G115&lt;H115,F115,IF(G115&gt;H115,I115,IF(G115=H115,"EMPATE")))</f>
        <v>EMPATE</v>
      </c>
      <c r="O115" s="3" t="s">
        <v>105</v>
      </c>
    </row>
    <row r="116" spans="2:15" hidden="1" x14ac:dyDescent="0.3">
      <c r="B116" s="11">
        <v>39</v>
      </c>
      <c r="C116" s="11"/>
      <c r="D116" s="30"/>
      <c r="E116" s="11"/>
      <c r="F116" s="73"/>
      <c r="G116" s="11"/>
      <c r="H116" s="11"/>
      <c r="I116" s="13"/>
      <c r="J116" s="13" t="s">
        <v>58</v>
      </c>
      <c r="K116" s="147" t="str">
        <f ca="1">IF(Tabela1[[#This Row],[DATA]]&lt;=TODAY(),"REALIZADO","A REALIZAR")</f>
        <v>REALIZADO</v>
      </c>
      <c r="L116" s="3" t="str">
        <f>IF(G116&lt;H116,I116,IF(G116&gt;H116,F116,IF(G116=H116,"EMPATE",IF(G116&gt;H116,F116))))</f>
        <v>EMPATE</v>
      </c>
      <c r="M116" s="3" t="str">
        <f>IF(G116&lt;H116,F116,IF(G116&gt;H116,I116,IF(G116=H116,"EMPATE")))</f>
        <v>EMPATE</v>
      </c>
    </row>
    <row r="117" spans="2:15" x14ac:dyDescent="0.3">
      <c r="B117" s="11">
        <v>37</v>
      </c>
      <c r="C117" s="11" t="s">
        <v>5</v>
      </c>
      <c r="D117" s="30">
        <v>43878</v>
      </c>
      <c r="E117" s="12">
        <v>0.86458333333333337</v>
      </c>
      <c r="F117" s="97" t="s">
        <v>98</v>
      </c>
      <c r="G117" s="11"/>
      <c r="H117" s="11"/>
      <c r="I117" s="127" t="s">
        <v>35</v>
      </c>
      <c r="J117" s="128" t="s">
        <v>39</v>
      </c>
      <c r="K117" s="147" t="str">
        <f ca="1">IF(Tabela1[[#This Row],[DATA]]&lt;=TODAY(),"REALIZADO","A REALIZAR")</f>
        <v>A REALIZAR</v>
      </c>
      <c r="L117" s="3" t="str">
        <f>IF(G112&lt;H112,I112,IF(G112&gt;H112,F112,IF(G112=H112,"EMPATE",IF(G112&gt;H112,F112))))</f>
        <v>EMPATE</v>
      </c>
      <c r="M117" s="3" t="str">
        <f>IF(G112&lt;H112,F112,IF(G112&gt;H112,I112,IF(G112=H112,"EMPATE")))</f>
        <v>EMPATE</v>
      </c>
      <c r="O117" s="151" t="s">
        <v>106</v>
      </c>
    </row>
    <row r="118" spans="2:15" x14ac:dyDescent="0.3">
      <c r="B118" s="80">
        <v>38</v>
      </c>
      <c r="C118" s="80" t="s">
        <v>91</v>
      </c>
      <c r="D118" s="103">
        <v>43875</v>
      </c>
      <c r="E118" s="104">
        <v>0.86458333333333337</v>
      </c>
      <c r="F118" s="105" t="s">
        <v>97</v>
      </c>
      <c r="G118" s="80"/>
      <c r="H118" s="80"/>
      <c r="I118" s="105" t="s">
        <v>96</v>
      </c>
      <c r="J118" s="106" t="s">
        <v>58</v>
      </c>
      <c r="K118" s="147" t="str">
        <f ca="1">IF(Tabela1[[#This Row],[DATA]]&lt;=TODAY(),"REALIZADO","A REALIZAR")</f>
        <v>A REALIZAR</v>
      </c>
      <c r="L118" s="3" t="str">
        <f>IF(G113&lt;H113,I113,IF(G113&gt;H113,F113,IF(G113=H113,"EMPATE",IF(G113&gt;H113,F113))))</f>
        <v>EMPATE</v>
      </c>
      <c r="M118" s="3" t="str">
        <f>IF(G113&lt;H113,F113,IF(G113&gt;H113,I113,IF(G113=H113,"EMPATE")))</f>
        <v>EMPATE</v>
      </c>
      <c r="N118" s="151"/>
      <c r="O118" s="151" t="s">
        <v>105</v>
      </c>
    </row>
    <row r="119" spans="2:15" x14ac:dyDescent="0.3">
      <c r="B119" s="95">
        <v>39</v>
      </c>
      <c r="C119" s="95" t="s">
        <v>12</v>
      </c>
      <c r="D119" s="109">
        <v>43876</v>
      </c>
      <c r="E119" s="96">
        <v>0.58333333333333337</v>
      </c>
      <c r="F119" s="97" t="s">
        <v>35</v>
      </c>
      <c r="G119" s="95"/>
      <c r="H119" s="95"/>
      <c r="I119" s="130" t="s">
        <v>34</v>
      </c>
      <c r="J119" s="98" t="s">
        <v>58</v>
      </c>
      <c r="K119" s="152" t="str">
        <f ca="1">IF(Tabela1[[#This Row],[DATA]]&lt;=TODAY(),"REALIZADO","A REALIZAR")</f>
        <v>A REALIZAR</v>
      </c>
      <c r="L119" s="150" t="str">
        <f>IF(G117&lt;H117,I117,IF(G117&gt;H117,F117,IF(G117=H117,"EMPATE",IF(G117&gt;H117,F117))))</f>
        <v>EMPATE</v>
      </c>
      <c r="M119" s="150" t="str">
        <f>IF(G117&lt;H117,F117,IF(G117&gt;H117,I117,IF(G117=H117,"EMPATE")))</f>
        <v>EMPATE</v>
      </c>
      <c r="N119" s="153"/>
      <c r="O119" s="153" t="s">
        <v>106</v>
      </c>
    </row>
    <row r="120" spans="2:15" x14ac:dyDescent="0.3">
      <c r="B120" s="80">
        <v>40</v>
      </c>
      <c r="C120" s="11" t="s">
        <v>8</v>
      </c>
      <c r="D120" s="30">
        <v>43876</v>
      </c>
      <c r="E120" s="12">
        <v>0.64583333333333337</v>
      </c>
      <c r="F120" s="114" t="s">
        <v>34</v>
      </c>
      <c r="G120" s="11"/>
      <c r="H120" s="11"/>
      <c r="I120" s="121" t="s">
        <v>98</v>
      </c>
      <c r="J120" s="13" t="s">
        <v>122</v>
      </c>
      <c r="K120" s="147" t="str">
        <f ca="1">IF(Tabela1[[#This Row],[DATA]]&lt;=TODAY(),"REALIZADO","A REALIZAR")</f>
        <v>A REALIZAR</v>
      </c>
      <c r="L120" s="3" t="str">
        <f>IF(G118&lt;H118,I118,IF(G118&gt;H118,F118,IF(G118=H118,"EMPATE",IF(G118&gt;H118,F118))))</f>
        <v>EMPATE</v>
      </c>
      <c r="M120" s="3" t="str">
        <f>IF(G118&lt;H118,F118,IF(G118&gt;H118,I118,IF(G118=H118,"EMPATE")))</f>
        <v>EMPATE</v>
      </c>
      <c r="O120" s="3" t="s">
        <v>105</v>
      </c>
    </row>
    <row r="121" spans="2:15" x14ac:dyDescent="0.3">
      <c r="B121" s="11">
        <v>41</v>
      </c>
      <c r="C121" s="11" t="s">
        <v>10</v>
      </c>
      <c r="D121" s="30">
        <v>43877</v>
      </c>
      <c r="E121" s="12">
        <v>0.47916666666666669</v>
      </c>
      <c r="F121" s="97" t="s">
        <v>98</v>
      </c>
      <c r="G121" s="11"/>
      <c r="H121" s="11"/>
      <c r="I121" s="130" t="s">
        <v>34</v>
      </c>
      <c r="J121" s="13" t="s">
        <v>58</v>
      </c>
      <c r="K121" s="147" t="str">
        <f ca="1">IF(Tabela1[[#This Row],[DATA]]&lt;=TODAY(),"REALIZADO","A REALIZAR")</f>
        <v>A REALIZAR</v>
      </c>
      <c r="L121" s="3" t="str">
        <f>IF(G119&lt;H119,I119,IF(G119&gt;H119,F119,IF(G119=H119,"EMPATE",IF(G119&gt;H119,F119))))</f>
        <v>EMPATE</v>
      </c>
      <c r="M121" s="3" t="str">
        <f>IF(G119&lt;H119,F119,IF(G119&gt;H119,I119,IF(G119=H119,"EMPATE")))</f>
        <v>EMPATE</v>
      </c>
      <c r="O121" s="153" t="s">
        <v>106</v>
      </c>
    </row>
    <row r="122" spans="2:15" x14ac:dyDescent="0.3">
      <c r="B122" s="80">
        <v>42</v>
      </c>
      <c r="C122" s="80" t="s">
        <v>12</v>
      </c>
      <c r="D122" s="122">
        <v>43882</v>
      </c>
      <c r="E122" s="104">
        <v>0.8125</v>
      </c>
      <c r="F122" s="105" t="s">
        <v>98</v>
      </c>
      <c r="G122" s="11"/>
      <c r="H122" s="11"/>
      <c r="I122" s="115" t="s">
        <v>35</v>
      </c>
      <c r="J122" s="13" t="s">
        <v>58</v>
      </c>
      <c r="K122" s="3"/>
      <c r="L122" s="3" t="s">
        <v>105</v>
      </c>
      <c r="M122" s="3" t="str">
        <f t="shared" ref="M122:M150" si="9">IF(G122&lt;H122,F122,IF(G122&gt;H122,I122,IF(G122=H122,"EMPATE")))</f>
        <v>EMPATE</v>
      </c>
      <c r="N122" s="151"/>
      <c r="O122" s="153" t="s">
        <v>106</v>
      </c>
    </row>
    <row r="123" spans="2:15" x14ac:dyDescent="0.3">
      <c r="B123" s="95">
        <v>43</v>
      </c>
      <c r="C123" s="95" t="s">
        <v>10</v>
      </c>
      <c r="D123" s="109">
        <v>43890</v>
      </c>
      <c r="E123" s="96">
        <v>0.60416666666666663</v>
      </c>
      <c r="F123" s="97" t="s">
        <v>35</v>
      </c>
      <c r="G123" s="95"/>
      <c r="H123" s="95"/>
      <c r="I123" s="130" t="s">
        <v>98</v>
      </c>
      <c r="J123" s="98" t="s">
        <v>58</v>
      </c>
      <c r="K123" s="147" t="str">
        <f ca="1">IF(Tabela1[[#This Row],[DATA]]&lt;=TODAY(),"REALIZADO","A REALIZAR")</f>
        <v>A REALIZAR</v>
      </c>
      <c r="L123" s="3" t="str">
        <f t="shared" ref="L123:L150" si="10">IF(G123&lt;H123,I123,IF(G123&gt;H123,F123,IF(G123=H123,"EMPATE",IF(G123&gt;H123,F123))))</f>
        <v>EMPATE</v>
      </c>
      <c r="M123" s="3" t="str">
        <f t="shared" si="9"/>
        <v>EMPATE</v>
      </c>
      <c r="O123" s="3" t="s">
        <v>105</v>
      </c>
    </row>
    <row r="124" spans="2:15" x14ac:dyDescent="0.3">
      <c r="B124" s="80">
        <v>44</v>
      </c>
      <c r="C124" s="80" t="s">
        <v>12</v>
      </c>
      <c r="D124" s="103">
        <v>43891</v>
      </c>
      <c r="E124" s="104">
        <v>0.47916666666666669</v>
      </c>
      <c r="F124" s="114" t="s">
        <v>34</v>
      </c>
      <c r="G124" s="80"/>
      <c r="H124" s="80"/>
      <c r="I124" s="121" t="s">
        <v>98</v>
      </c>
      <c r="J124" s="106" t="s">
        <v>58</v>
      </c>
      <c r="K124" s="147" t="str">
        <f ca="1">IF(Tabela1[[#This Row],[DATA]]&lt;=TODAY(),"REALIZADO","A REALIZAR")</f>
        <v>A REALIZAR</v>
      </c>
      <c r="L124" s="3" t="str">
        <f t="shared" si="10"/>
        <v>EMPATE</v>
      </c>
      <c r="M124" s="3" t="str">
        <f t="shared" si="9"/>
        <v>EMPATE</v>
      </c>
      <c r="O124" s="151" t="s">
        <v>105</v>
      </c>
    </row>
    <row r="125" spans="2:15" hidden="1" x14ac:dyDescent="0.3">
      <c r="B125" s="11">
        <v>45</v>
      </c>
      <c r="C125" s="11"/>
      <c r="D125" s="30"/>
      <c r="E125" s="11"/>
      <c r="F125" s="73"/>
      <c r="G125" s="11"/>
      <c r="H125" s="11"/>
      <c r="I125" s="13"/>
      <c r="J125" s="13"/>
      <c r="K125" s="147" t="str">
        <f ca="1">IF(Tabela1[[#This Row],[DATA]]&lt;=TODAY(),"REALIZADO","A REALIZAR")</f>
        <v>REALIZADO</v>
      </c>
      <c r="L125" s="3" t="str">
        <f t="shared" si="10"/>
        <v>EMPATE</v>
      </c>
      <c r="M125" s="3" t="str">
        <f t="shared" si="9"/>
        <v>EMPATE</v>
      </c>
      <c r="O125" s="3" t="s">
        <v>105</v>
      </c>
    </row>
    <row r="126" spans="2:15" x14ac:dyDescent="0.3">
      <c r="B126" s="11">
        <v>45</v>
      </c>
      <c r="C126" s="11" t="s">
        <v>91</v>
      </c>
      <c r="D126" s="138">
        <v>43896</v>
      </c>
      <c r="E126" s="12">
        <v>0.85416666666666663</v>
      </c>
      <c r="F126" s="97" t="s">
        <v>34</v>
      </c>
      <c r="G126" s="11"/>
      <c r="H126" s="11"/>
      <c r="I126" s="129" t="s">
        <v>35</v>
      </c>
      <c r="J126" s="98" t="s">
        <v>58</v>
      </c>
      <c r="K126" s="147" t="str">
        <f ca="1">IF(Tabela1[[#This Row],[DATA]]&lt;=TODAY(),"REALIZADO","A REALIZAR")</f>
        <v>A REALIZAR</v>
      </c>
      <c r="L126" s="3" t="str">
        <f t="shared" si="10"/>
        <v>EMPATE</v>
      </c>
      <c r="M126" s="3" t="str">
        <f t="shared" si="9"/>
        <v>EMPATE</v>
      </c>
      <c r="O126" s="151" t="s">
        <v>105</v>
      </c>
    </row>
    <row r="127" spans="2:15" x14ac:dyDescent="0.3">
      <c r="B127" s="80">
        <v>46</v>
      </c>
      <c r="C127" s="11" t="s">
        <v>12</v>
      </c>
      <c r="D127" s="122">
        <v>43897</v>
      </c>
      <c r="E127" s="12">
        <v>0.58333333333333337</v>
      </c>
      <c r="F127" s="73" t="s">
        <v>35</v>
      </c>
      <c r="G127" s="11"/>
      <c r="H127" s="11"/>
      <c r="I127" s="121" t="s">
        <v>98</v>
      </c>
      <c r="J127" s="106" t="s">
        <v>58</v>
      </c>
      <c r="K127" s="147" t="str">
        <f ca="1">IF(Tabela1[[#This Row],[DATA]]&lt;=TODAY(),"REALIZADO","A REALIZAR")</f>
        <v>A REALIZAR</v>
      </c>
      <c r="L127" s="3" t="str">
        <f t="shared" si="10"/>
        <v>EMPATE</v>
      </c>
      <c r="M127" s="3" t="str">
        <f t="shared" si="9"/>
        <v>EMPATE</v>
      </c>
      <c r="O127" s="151" t="s">
        <v>105</v>
      </c>
    </row>
    <row r="128" spans="2:15" x14ac:dyDescent="0.3">
      <c r="B128" s="171">
        <v>47</v>
      </c>
      <c r="C128" s="11" t="s">
        <v>8</v>
      </c>
      <c r="D128" s="138">
        <v>43897</v>
      </c>
      <c r="E128" s="12">
        <v>0.64583333333333337</v>
      </c>
      <c r="F128" s="97" t="s">
        <v>34</v>
      </c>
      <c r="G128" s="11"/>
      <c r="H128" s="11"/>
      <c r="I128" s="130" t="s">
        <v>98</v>
      </c>
      <c r="J128" s="13" t="s">
        <v>122</v>
      </c>
      <c r="K128" s="147" t="str">
        <f ca="1">IF(Tabela1[[#This Row],[DATA]]&lt;=TODAY(),"REALIZADO","A REALIZAR")</f>
        <v>A REALIZAR</v>
      </c>
      <c r="L128" s="3" t="str">
        <f t="shared" si="10"/>
        <v>EMPATE</v>
      </c>
      <c r="M128" s="3" t="str">
        <f t="shared" si="9"/>
        <v>EMPATE</v>
      </c>
      <c r="O128" s="151" t="s">
        <v>105</v>
      </c>
    </row>
    <row r="129" spans="2:15" x14ac:dyDescent="0.3">
      <c r="B129" s="11">
        <v>48</v>
      </c>
      <c r="C129" s="11" t="s">
        <v>5</v>
      </c>
      <c r="D129" s="122">
        <v>43911</v>
      </c>
      <c r="E129" s="12">
        <v>0.89583333333333337</v>
      </c>
      <c r="F129" s="120" t="s">
        <v>100</v>
      </c>
      <c r="G129" s="80"/>
      <c r="H129" s="80"/>
      <c r="I129" s="121" t="s">
        <v>98</v>
      </c>
      <c r="J129" s="13" t="s">
        <v>58</v>
      </c>
      <c r="K129" s="147" t="str">
        <f ca="1">IF(Tabela1[[#This Row],[DATA]]&lt;=TODAY(),"REALIZADO","A REALIZAR")</f>
        <v>A REALIZAR</v>
      </c>
      <c r="L129" s="3" t="str">
        <f t="shared" si="10"/>
        <v>EMPATE</v>
      </c>
      <c r="M129" s="3" t="str">
        <f t="shared" si="9"/>
        <v>EMPATE</v>
      </c>
      <c r="O129" s="151" t="s">
        <v>105</v>
      </c>
    </row>
    <row r="130" spans="2:15" hidden="1" x14ac:dyDescent="0.3">
      <c r="B130" s="11">
        <v>48</v>
      </c>
      <c r="C130" s="11" t="s">
        <v>12</v>
      </c>
      <c r="D130" s="138">
        <v>43540</v>
      </c>
      <c r="E130" s="12">
        <v>0.45833333333333331</v>
      </c>
      <c r="F130" s="156" t="s">
        <v>111</v>
      </c>
      <c r="G130" s="11"/>
      <c r="H130" s="11"/>
      <c r="I130" s="158" t="s">
        <v>112</v>
      </c>
      <c r="J130" s="17" t="s">
        <v>88</v>
      </c>
      <c r="K130" s="147" t="str">
        <f ca="1">IF(Tabela1[[#This Row],[DATA]]&lt;=TODAY(),"REALIZADO","A REALIZAR")</f>
        <v>REALIZADO</v>
      </c>
      <c r="L130" s="3" t="str">
        <f t="shared" si="10"/>
        <v>EMPATE</v>
      </c>
      <c r="M130" s="3" t="str">
        <f t="shared" si="9"/>
        <v>EMPATE</v>
      </c>
      <c r="O130" s="151" t="s">
        <v>106</v>
      </c>
    </row>
    <row r="131" spans="2:15" hidden="1" x14ac:dyDescent="0.3">
      <c r="B131" s="11">
        <v>49</v>
      </c>
      <c r="C131" s="11" t="s">
        <v>12</v>
      </c>
      <c r="D131" s="122">
        <v>43540</v>
      </c>
      <c r="E131" s="12">
        <v>0.5</v>
      </c>
      <c r="F131" s="156" t="s">
        <v>114</v>
      </c>
      <c r="G131" s="80"/>
      <c r="H131" s="80"/>
      <c r="I131" s="158" t="s">
        <v>113</v>
      </c>
      <c r="J131" s="17" t="s">
        <v>88</v>
      </c>
      <c r="K131" s="147" t="str">
        <f ca="1">IF(Tabela1[[#This Row],[DATA]]&lt;=TODAY(),"REALIZADO","A REALIZAR")</f>
        <v>REALIZADO</v>
      </c>
      <c r="L131" s="3" t="str">
        <f t="shared" si="10"/>
        <v>EMPATE</v>
      </c>
      <c r="M131" s="3" t="str">
        <f t="shared" si="9"/>
        <v>EMPATE</v>
      </c>
      <c r="O131" s="151" t="s">
        <v>106</v>
      </c>
    </row>
    <row r="132" spans="2:15" x14ac:dyDescent="0.3">
      <c r="B132" s="11">
        <v>49</v>
      </c>
      <c r="C132" s="11" t="s">
        <v>5</v>
      </c>
      <c r="D132" s="138">
        <v>43549</v>
      </c>
      <c r="E132" s="12">
        <v>0.89583333333333337</v>
      </c>
      <c r="F132" s="97" t="s">
        <v>35</v>
      </c>
      <c r="G132" s="95"/>
      <c r="H132" s="95"/>
      <c r="I132" s="130" t="s">
        <v>98</v>
      </c>
      <c r="J132" s="13" t="s">
        <v>58</v>
      </c>
      <c r="K132" s="147" t="str">
        <f ca="1">IF(Tabela1[[#This Row],[DATA]]&lt;=TODAY(),"REALIZADO","A REALIZAR")</f>
        <v>REALIZADO</v>
      </c>
      <c r="L132" s="3" t="str">
        <f t="shared" si="10"/>
        <v>EMPATE</v>
      </c>
      <c r="M132" s="3" t="str">
        <f t="shared" si="9"/>
        <v>EMPATE</v>
      </c>
      <c r="O132" s="151" t="s">
        <v>105</v>
      </c>
    </row>
    <row r="133" spans="2:15" x14ac:dyDescent="0.3">
      <c r="B133" s="11">
        <v>50</v>
      </c>
      <c r="C133" s="11" t="s">
        <v>5</v>
      </c>
      <c r="D133" s="34">
        <v>43550</v>
      </c>
      <c r="E133" s="12">
        <v>0.89583333333333337</v>
      </c>
      <c r="F133" s="73" t="s">
        <v>35</v>
      </c>
      <c r="G133" s="11"/>
      <c r="H133" s="11"/>
      <c r="I133" s="148" t="s">
        <v>99</v>
      </c>
      <c r="J133" s="13" t="s">
        <v>58</v>
      </c>
      <c r="K133" s="35" t="str">
        <f ca="1">IF(Tabela1[[#This Row],[DATA]]&lt;=TODAY(),"REALIZADO","A REALIZAR")</f>
        <v>REALIZADO</v>
      </c>
      <c r="L133" s="3" t="str">
        <f t="shared" si="10"/>
        <v>EMPATE</v>
      </c>
      <c r="M133" s="3" t="str">
        <f t="shared" si="9"/>
        <v>EMPATE</v>
      </c>
      <c r="O133" s="151" t="s">
        <v>105</v>
      </c>
    </row>
    <row r="134" spans="2:15" hidden="1" x14ac:dyDescent="0.3">
      <c r="B134" s="11">
        <v>52</v>
      </c>
      <c r="C134" s="11" t="s">
        <v>91</v>
      </c>
      <c r="D134" s="34">
        <v>43553</v>
      </c>
      <c r="E134" s="12">
        <v>0.8125</v>
      </c>
      <c r="F134" s="97" t="s">
        <v>96</v>
      </c>
      <c r="G134" s="11"/>
      <c r="H134" s="11"/>
      <c r="I134" s="13" t="s">
        <v>97</v>
      </c>
      <c r="J134" s="154" t="s">
        <v>88</v>
      </c>
      <c r="K134" s="35" t="str">
        <f ca="1">IF(Tabela1[[#This Row],[DATA]]&lt;=TODAY(),"REALIZADO","A REALIZAR")</f>
        <v>REALIZADO</v>
      </c>
      <c r="L134" s="3" t="str">
        <f t="shared" si="10"/>
        <v>EMPATE</v>
      </c>
      <c r="M134" s="3" t="str">
        <f t="shared" si="9"/>
        <v>EMPATE</v>
      </c>
    </row>
    <row r="135" spans="2:15" hidden="1" x14ac:dyDescent="0.3">
      <c r="B135" s="11">
        <v>53</v>
      </c>
      <c r="C135" s="11" t="s">
        <v>12</v>
      </c>
      <c r="D135" s="34">
        <v>43554</v>
      </c>
      <c r="E135" s="12">
        <v>0.5625</v>
      </c>
      <c r="F135" s="73" t="s">
        <v>112</v>
      </c>
      <c r="G135" s="11"/>
      <c r="H135" s="11"/>
      <c r="I135" s="13" t="s">
        <v>114</v>
      </c>
      <c r="J135" s="154" t="s">
        <v>88</v>
      </c>
      <c r="K135" s="35" t="str">
        <f ca="1">IF(Tabela1[[#This Row],[DATA]]&lt;=TODAY(),"REALIZADO","A REALIZAR")</f>
        <v>REALIZADO</v>
      </c>
      <c r="L135" s="3" t="str">
        <f t="shared" si="10"/>
        <v>EMPATE</v>
      </c>
      <c r="M135" s="3" t="str">
        <f t="shared" si="9"/>
        <v>EMPATE</v>
      </c>
    </row>
    <row r="136" spans="2:15" hidden="1" x14ac:dyDescent="0.3">
      <c r="B136" s="11">
        <v>54</v>
      </c>
      <c r="C136" s="11" t="s">
        <v>12</v>
      </c>
      <c r="D136" s="30">
        <v>43554</v>
      </c>
      <c r="E136" s="12">
        <v>0.60416666666666663</v>
      </c>
      <c r="F136" s="73" t="s">
        <v>113</v>
      </c>
      <c r="G136" s="11"/>
      <c r="H136" s="11"/>
      <c r="I136" s="129" t="s">
        <v>111</v>
      </c>
      <c r="J136" s="154" t="s">
        <v>88</v>
      </c>
      <c r="K136" s="35" t="str">
        <f ca="1">IF(Tabela1[[#This Row],[DATA]]&lt;=TODAY(),"REALIZADO","A REALIZAR")</f>
        <v>REALIZADO</v>
      </c>
      <c r="L136" s="3" t="str">
        <f t="shared" si="10"/>
        <v>EMPATE</v>
      </c>
      <c r="M136" s="3" t="str">
        <f t="shared" si="9"/>
        <v>EMPATE</v>
      </c>
    </row>
    <row r="137" spans="2:15" hidden="1" x14ac:dyDescent="0.3">
      <c r="B137" s="11">
        <v>55</v>
      </c>
      <c r="C137" s="11" t="s">
        <v>12</v>
      </c>
      <c r="D137" s="34">
        <v>43561</v>
      </c>
      <c r="E137" s="12">
        <v>0.58333333333333337</v>
      </c>
      <c r="F137" s="157" t="s">
        <v>111</v>
      </c>
      <c r="G137" s="11"/>
      <c r="H137" s="11"/>
      <c r="I137" s="159" t="s">
        <v>115</v>
      </c>
      <c r="J137" s="154" t="s">
        <v>88</v>
      </c>
      <c r="K137" s="35" t="str">
        <f ca="1">IF(Tabela1[[#This Row],[DATA]]&lt;=TODAY(),"REALIZADO","A REALIZAR")</f>
        <v>REALIZADO</v>
      </c>
      <c r="L137" s="3" t="str">
        <f t="shared" si="10"/>
        <v>EMPATE</v>
      </c>
      <c r="M137" s="3" t="str">
        <f t="shared" si="9"/>
        <v>EMPATE</v>
      </c>
      <c r="O137" s="151" t="s">
        <v>106</v>
      </c>
    </row>
    <row r="138" spans="2:15" hidden="1" x14ac:dyDescent="0.3">
      <c r="B138" s="11">
        <v>56</v>
      </c>
      <c r="C138" s="11" t="s">
        <v>12</v>
      </c>
      <c r="D138" s="30">
        <v>43561</v>
      </c>
      <c r="E138" s="12">
        <v>0.625</v>
      </c>
      <c r="F138" s="157" t="s">
        <v>114</v>
      </c>
      <c r="G138" s="11"/>
      <c r="H138" s="11"/>
      <c r="I138" s="159" t="s">
        <v>116</v>
      </c>
      <c r="J138" s="154" t="s">
        <v>88</v>
      </c>
      <c r="K138" s="35" t="str">
        <f ca="1">IF(Tabela1[[#This Row],[DATA]]&lt;=TODAY(),"REALIZADO","A REALIZAR")</f>
        <v>REALIZADO</v>
      </c>
      <c r="L138" s="3" t="str">
        <f t="shared" si="10"/>
        <v>EMPATE</v>
      </c>
      <c r="M138" s="3" t="str">
        <f t="shared" si="9"/>
        <v>EMPATE</v>
      </c>
      <c r="O138" s="151" t="s">
        <v>106</v>
      </c>
    </row>
    <row r="139" spans="2:15" hidden="1" x14ac:dyDescent="0.3">
      <c r="B139" s="11">
        <v>57</v>
      </c>
      <c r="C139" s="11" t="s">
        <v>118</v>
      </c>
      <c r="D139" s="34">
        <v>43562</v>
      </c>
      <c r="E139" s="12">
        <v>0.41666666666666669</v>
      </c>
      <c r="F139" s="155" t="s">
        <v>119</v>
      </c>
      <c r="G139" s="11"/>
      <c r="H139" s="11"/>
      <c r="I139" s="148"/>
      <c r="J139" s="17" t="s">
        <v>75</v>
      </c>
      <c r="K139" s="35" t="str">
        <f ca="1">IF(Tabela1[[#This Row],[DATA]]&lt;=TODAY(),"REALIZADO","A REALIZAR")</f>
        <v>REALIZADO</v>
      </c>
      <c r="L139" s="3" t="str">
        <f t="shared" si="10"/>
        <v>EMPATE</v>
      </c>
      <c r="M139" s="3" t="str">
        <f t="shared" si="9"/>
        <v>EMPATE</v>
      </c>
    </row>
    <row r="140" spans="2:15" x14ac:dyDescent="0.3">
      <c r="B140" s="11">
        <v>51</v>
      </c>
      <c r="C140" s="11" t="s">
        <v>5</v>
      </c>
      <c r="D140" s="34">
        <v>43919</v>
      </c>
      <c r="E140" s="12">
        <v>0.85416666666666663</v>
      </c>
      <c r="F140" s="73" t="s">
        <v>98</v>
      </c>
      <c r="G140" s="11"/>
      <c r="H140" s="11"/>
      <c r="I140" s="148" t="s">
        <v>99</v>
      </c>
      <c r="J140" s="13" t="s">
        <v>58</v>
      </c>
      <c r="K140" s="35" t="str">
        <f ca="1">IF(Tabela1[[#This Row],[DATA]]&lt;=TODAY(),"REALIZADO","A REALIZAR")</f>
        <v>A REALIZAR</v>
      </c>
      <c r="L140" s="3" t="str">
        <f t="shared" si="10"/>
        <v>EMPATE</v>
      </c>
      <c r="M140" s="3" t="str">
        <f t="shared" si="9"/>
        <v>EMPATE</v>
      </c>
      <c r="O140" s="151" t="s">
        <v>106</v>
      </c>
    </row>
    <row r="141" spans="2:15" hidden="1" x14ac:dyDescent="0.3">
      <c r="B141" s="11">
        <v>59</v>
      </c>
      <c r="C141" s="11" t="s">
        <v>91</v>
      </c>
      <c r="D141" s="30">
        <v>43567</v>
      </c>
      <c r="E141" s="12">
        <v>0.8125</v>
      </c>
      <c r="F141" s="73" t="s">
        <v>97</v>
      </c>
      <c r="G141" s="11"/>
      <c r="H141" s="11"/>
      <c r="I141" s="13" t="s">
        <v>96</v>
      </c>
      <c r="J141" s="154" t="s">
        <v>88</v>
      </c>
      <c r="K141" s="35" t="str">
        <f ca="1">IF(Tabela1[[#This Row],[DATA]]&lt;=TODAY(),"REALIZADO","A REALIZAR")</f>
        <v>REALIZADO</v>
      </c>
      <c r="L141" s="3" t="str">
        <f t="shared" si="10"/>
        <v>EMPATE</v>
      </c>
      <c r="M141" s="3" t="str">
        <f t="shared" si="9"/>
        <v>EMPATE</v>
      </c>
    </row>
    <row r="142" spans="2:15" hidden="1" x14ac:dyDescent="0.3">
      <c r="B142" s="11">
        <v>60</v>
      </c>
      <c r="C142" s="11" t="s">
        <v>118</v>
      </c>
      <c r="D142" s="30">
        <v>43568</v>
      </c>
      <c r="E142" s="12">
        <v>0.58333333333333337</v>
      </c>
      <c r="F142" s="155" t="s">
        <v>119</v>
      </c>
      <c r="G142" s="11"/>
      <c r="H142" s="11"/>
      <c r="I142" s="148"/>
      <c r="J142" s="17" t="s">
        <v>75</v>
      </c>
      <c r="K142" s="35" t="str">
        <f ca="1">IF(Tabela1[[#This Row],[DATA]]&lt;=TODAY(),"REALIZADO","A REALIZAR")</f>
        <v>REALIZADO</v>
      </c>
      <c r="L142" s="3" t="str">
        <f t="shared" si="10"/>
        <v>EMPATE</v>
      </c>
      <c r="M142" s="3" t="str">
        <f t="shared" si="9"/>
        <v>EMPATE</v>
      </c>
    </row>
    <row r="143" spans="2:15" x14ac:dyDescent="0.3">
      <c r="B143" s="11">
        <v>61</v>
      </c>
      <c r="C143" s="11" t="s">
        <v>5</v>
      </c>
      <c r="D143" s="34">
        <v>43920</v>
      </c>
      <c r="E143" s="12">
        <v>0.85416666666666663</v>
      </c>
      <c r="F143" s="105" t="s">
        <v>98</v>
      </c>
      <c r="G143" s="11"/>
      <c r="H143" s="11"/>
      <c r="I143" s="129" t="s">
        <v>35</v>
      </c>
      <c r="J143" s="13" t="s">
        <v>58</v>
      </c>
      <c r="K143" s="147" t="str">
        <f ca="1">IF(Tabela1[[#This Row],[DATA]]&lt;=TODAY(),"REALIZADO","A REALIZAR")</f>
        <v>A REALIZAR</v>
      </c>
      <c r="L143" s="3" t="str">
        <f t="shared" si="10"/>
        <v>EMPATE</v>
      </c>
      <c r="M143" s="3" t="str">
        <f t="shared" si="9"/>
        <v>EMPATE</v>
      </c>
      <c r="O143" s="3" t="s">
        <v>106</v>
      </c>
    </row>
    <row r="144" spans="2:15" hidden="1" x14ac:dyDescent="0.3">
      <c r="B144" s="11">
        <v>62</v>
      </c>
      <c r="C144" s="11" t="s">
        <v>91</v>
      </c>
      <c r="D144" s="34">
        <v>43581</v>
      </c>
      <c r="E144" s="12">
        <v>0.8125</v>
      </c>
      <c r="F144" s="97" t="s">
        <v>96</v>
      </c>
      <c r="G144" s="11"/>
      <c r="H144" s="11"/>
      <c r="I144" s="13" t="s">
        <v>97</v>
      </c>
      <c r="J144" s="154" t="s">
        <v>88</v>
      </c>
      <c r="K144" s="147" t="str">
        <f ca="1">IF(Tabela1[[#This Row],[DATA]]&lt;=TODAY(),"REALIZADO","A REALIZAR")</f>
        <v>REALIZADO</v>
      </c>
      <c r="L144" s="3" t="str">
        <f t="shared" si="10"/>
        <v>EMPATE</v>
      </c>
      <c r="M144" s="3" t="str">
        <f t="shared" si="9"/>
        <v>EMPATE</v>
      </c>
    </row>
    <row r="145" spans="2:13" hidden="1" x14ac:dyDescent="0.3">
      <c r="B145" s="11">
        <v>63</v>
      </c>
      <c r="C145" s="11" t="s">
        <v>12</v>
      </c>
      <c r="D145" s="30">
        <v>43582</v>
      </c>
      <c r="E145" s="12">
        <v>0.45833333333333331</v>
      </c>
      <c r="F145" s="73" t="s">
        <v>115</v>
      </c>
      <c r="G145" s="11"/>
      <c r="H145" s="11"/>
      <c r="I145" s="13" t="s">
        <v>114</v>
      </c>
      <c r="J145" s="154" t="s">
        <v>88</v>
      </c>
      <c r="K145" s="147" t="str">
        <f ca="1">IF(Tabela1[[#This Row],[DATA]]&lt;=TODAY(),"REALIZADO","A REALIZAR")</f>
        <v>REALIZADO</v>
      </c>
      <c r="L145" s="3" t="str">
        <f t="shared" si="10"/>
        <v>EMPATE</v>
      </c>
      <c r="M145" s="3" t="str">
        <f t="shared" si="9"/>
        <v>EMPATE</v>
      </c>
    </row>
    <row r="146" spans="2:13" hidden="1" x14ac:dyDescent="0.3">
      <c r="B146" s="11">
        <v>64</v>
      </c>
      <c r="C146" s="11" t="s">
        <v>12</v>
      </c>
      <c r="D146" s="30">
        <v>43582</v>
      </c>
      <c r="E146" s="12">
        <v>0.5</v>
      </c>
      <c r="F146" s="157" t="s">
        <v>116</v>
      </c>
      <c r="G146" s="11"/>
      <c r="H146" s="11"/>
      <c r="I146" s="13" t="s">
        <v>111</v>
      </c>
      <c r="J146" s="154" t="s">
        <v>88</v>
      </c>
      <c r="K146" s="147" t="str">
        <f ca="1">IF(Tabela1[[#This Row],[DATA]]&lt;=TODAY(),"REALIZADO","A REALIZAR")</f>
        <v>REALIZADO</v>
      </c>
      <c r="L146" s="3" t="str">
        <f t="shared" si="10"/>
        <v>EMPATE</v>
      </c>
      <c r="M146" s="3" t="str">
        <f t="shared" si="9"/>
        <v>EMPATE</v>
      </c>
    </row>
    <row r="147" spans="2:13" hidden="1" x14ac:dyDescent="0.3">
      <c r="B147" s="11">
        <v>61</v>
      </c>
      <c r="C147" s="11" t="s">
        <v>5</v>
      </c>
      <c r="D147" s="34">
        <v>43584</v>
      </c>
      <c r="E147" s="12">
        <v>0.89583333333333337</v>
      </c>
      <c r="F147" s="73" t="s">
        <v>98</v>
      </c>
      <c r="G147" s="11"/>
      <c r="H147" s="11"/>
      <c r="I147" s="129" t="s">
        <v>35</v>
      </c>
      <c r="J147" s="13"/>
      <c r="K147" s="147" t="str">
        <f ca="1">IF(Tabela1[[#This Row],[DATA]]&lt;=TODAY(),"REALIZADO","A REALIZAR")</f>
        <v>REALIZADO</v>
      </c>
      <c r="L147" s="3" t="str">
        <f t="shared" si="10"/>
        <v>EMPATE</v>
      </c>
      <c r="M147" s="3" t="str">
        <f t="shared" si="9"/>
        <v>EMPATE</v>
      </c>
    </row>
    <row r="148" spans="2:13" hidden="1" x14ac:dyDescent="0.3">
      <c r="B148" s="11">
        <v>62</v>
      </c>
      <c r="C148" s="11" t="s">
        <v>91</v>
      </c>
      <c r="D148" s="34">
        <v>43581</v>
      </c>
      <c r="E148" s="12">
        <v>0.8125</v>
      </c>
      <c r="F148" s="73" t="s">
        <v>96</v>
      </c>
      <c r="G148" s="11"/>
      <c r="H148" s="11"/>
      <c r="I148" s="13" t="s">
        <v>97</v>
      </c>
      <c r="J148" s="154"/>
      <c r="K148" s="147" t="str">
        <f ca="1">IF(Tabela1[[#This Row],[DATA]]&lt;=TODAY(),"REALIZADO","A REALIZAR")</f>
        <v>REALIZADO</v>
      </c>
      <c r="L148" s="3" t="str">
        <f t="shared" si="10"/>
        <v>EMPATE</v>
      </c>
      <c r="M148" s="3" t="str">
        <f t="shared" si="9"/>
        <v>EMPATE</v>
      </c>
    </row>
    <row r="149" spans="2:13" hidden="1" x14ac:dyDescent="0.3">
      <c r="B149" s="11">
        <v>63</v>
      </c>
      <c r="C149" s="11" t="s">
        <v>12</v>
      </c>
      <c r="D149" s="34">
        <v>43582</v>
      </c>
      <c r="E149" s="12">
        <v>0.45833333333333331</v>
      </c>
      <c r="F149" s="73" t="s">
        <v>115</v>
      </c>
      <c r="G149" s="11"/>
      <c r="H149" s="11"/>
      <c r="I149" s="13" t="s">
        <v>114</v>
      </c>
      <c r="J149" s="154" t="s">
        <v>88</v>
      </c>
      <c r="K149" s="147" t="str">
        <f ca="1">IF(Tabela1[[#This Row],[DATA]]&lt;=TODAY(),"REALIZADO","A REALIZAR")</f>
        <v>REALIZADO</v>
      </c>
      <c r="L149" s="3" t="str">
        <f t="shared" si="10"/>
        <v>EMPATE</v>
      </c>
      <c r="M149" s="3" t="str">
        <f t="shared" si="9"/>
        <v>EMPATE</v>
      </c>
    </row>
    <row r="150" spans="2:13" hidden="1" x14ac:dyDescent="0.3">
      <c r="B150" s="11">
        <v>64</v>
      </c>
      <c r="C150" s="11" t="s">
        <v>12</v>
      </c>
      <c r="D150" s="30">
        <v>43582</v>
      </c>
      <c r="E150" s="12">
        <v>0.5</v>
      </c>
      <c r="F150" s="73" t="s">
        <v>116</v>
      </c>
      <c r="G150" s="11"/>
      <c r="H150" s="11"/>
      <c r="I150" s="13" t="s">
        <v>111</v>
      </c>
      <c r="J150" s="154" t="s">
        <v>88</v>
      </c>
      <c r="K150" s="147" t="str">
        <f ca="1">IF(Tabela1[[#This Row],[DATA]]&lt;=TODAY(),"REALIZADO","A REALIZAR")</f>
        <v>REALIZADO</v>
      </c>
      <c r="L150" s="3" t="str">
        <f t="shared" si="10"/>
        <v>EMPATE</v>
      </c>
      <c r="M150" s="3" t="str">
        <f t="shared" si="9"/>
        <v>EMPATE</v>
      </c>
    </row>
  </sheetData>
  <dataConsolidate/>
  <dataValidations count="1">
    <dataValidation type="list" showErrorMessage="1" errorTitle="ERRO" error="Escola um escalão válido" promptTitle="ESCOLHER ESCALAO" prompt="Escolha o escalão" sqref="P12 P6 C1:C9 C11:C1048576" xr:uid="{00000000-0002-0000-0000-000000000000}">
      <formula1>escaloes</formula1>
    </dataValidation>
  </dataValidations>
  <pageMargins left="0.43307086614173229" right="0.36458333333333331" top="1.40625" bottom="0.74803149606299213" header="0.31496062992125984" footer="0.31496062992125984"/>
  <pageSetup paperSize="9" orientation="landscape" r:id="rId1"/>
  <headerFooter>
    <oddHeader>&amp;L&amp;G&amp;R&amp;"-,Negrito"Associação de Patinagem de Ponta Delgad&amp;"-,Normal"a
&amp;8FUNDADA EM 31-03-1954
Filiada na Federação Portuguesa de Patinagem&amp;11
&amp;"-,Negrito"&amp;16Gabinete Técnico Hóquei em Patins</oddHeader>
    <oddFooter>&amp;L&amp;D&amp;R&amp;"-,Itálico"Coordenador Técnico APPD&amp;"-,Negrito itálico"
Herberto Resendes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2:E14"/>
  <sheetViews>
    <sheetView topLeftCell="A2" workbookViewId="0">
      <selection activeCell="A10" sqref="A10"/>
    </sheetView>
  </sheetViews>
  <sheetFormatPr defaultRowHeight="14.4" x14ac:dyDescent="0.3"/>
  <cols>
    <col min="1" max="1" width="32.5546875" bestFit="1" customWidth="1"/>
    <col min="2" max="2" width="10.88671875" bestFit="1" customWidth="1"/>
    <col min="3" max="3" width="13.44140625" customWidth="1"/>
  </cols>
  <sheetData>
    <row r="2" spans="1:5" x14ac:dyDescent="0.3">
      <c r="A2" s="19" t="s">
        <v>0</v>
      </c>
      <c r="B2" s="20" t="s">
        <v>1</v>
      </c>
      <c r="C2" s="21" t="s">
        <v>2</v>
      </c>
    </row>
    <row r="3" spans="1:5" x14ac:dyDescent="0.3">
      <c r="A3" s="14" t="s">
        <v>3</v>
      </c>
      <c r="B3" s="1" t="s">
        <v>4</v>
      </c>
      <c r="C3" s="15" t="s">
        <v>5</v>
      </c>
    </row>
    <row r="4" spans="1:5" x14ac:dyDescent="0.3">
      <c r="A4" s="14" t="s">
        <v>26</v>
      </c>
      <c r="B4" s="1" t="s">
        <v>25</v>
      </c>
      <c r="C4" s="15" t="s">
        <v>6</v>
      </c>
    </row>
    <row r="5" spans="1:5" x14ac:dyDescent="0.3">
      <c r="A5" s="14" t="s">
        <v>7</v>
      </c>
      <c r="B5" s="1" t="s">
        <v>24</v>
      </c>
      <c r="C5" s="15" t="s">
        <v>8</v>
      </c>
    </row>
    <row r="6" spans="1:5" x14ac:dyDescent="0.3">
      <c r="A6" s="14" t="s">
        <v>9</v>
      </c>
      <c r="B6" s="1" t="s">
        <v>23</v>
      </c>
      <c r="C6" s="15" t="s">
        <v>10</v>
      </c>
    </row>
    <row r="7" spans="1:5" x14ac:dyDescent="0.3">
      <c r="A7" s="14" t="s">
        <v>11</v>
      </c>
      <c r="B7" s="2" t="s">
        <v>22</v>
      </c>
      <c r="C7" s="15" t="s">
        <v>12</v>
      </c>
    </row>
    <row r="8" spans="1:5" x14ac:dyDescent="0.3">
      <c r="A8" s="14" t="s">
        <v>13</v>
      </c>
      <c r="B8" s="2" t="s">
        <v>21</v>
      </c>
      <c r="C8" s="15" t="s">
        <v>14</v>
      </c>
    </row>
    <row r="9" spans="1:5" x14ac:dyDescent="0.3">
      <c r="A9" s="14" t="s">
        <v>15</v>
      </c>
      <c r="B9" s="1" t="s">
        <v>16</v>
      </c>
      <c r="C9" s="15" t="s">
        <v>17</v>
      </c>
    </row>
    <row r="10" spans="1:5" x14ac:dyDescent="0.3">
      <c r="A10" s="16" t="s">
        <v>18</v>
      </c>
      <c r="B10" s="17" t="s">
        <v>19</v>
      </c>
      <c r="C10" s="18" t="s">
        <v>20</v>
      </c>
    </row>
    <row r="11" spans="1:5" x14ac:dyDescent="0.3">
      <c r="A11" s="14"/>
      <c r="B11" s="1"/>
      <c r="C11" s="15" t="s">
        <v>59</v>
      </c>
    </row>
    <row r="12" spans="1:5" x14ac:dyDescent="0.3">
      <c r="A12" s="16"/>
      <c r="B12" s="17"/>
      <c r="C12" s="18" t="s">
        <v>91</v>
      </c>
    </row>
    <row r="13" spans="1:5" x14ac:dyDescent="0.3">
      <c r="A13" s="16"/>
      <c r="B13" s="17"/>
      <c r="C13" s="18" t="s">
        <v>102</v>
      </c>
    </row>
    <row r="14" spans="1:5" x14ac:dyDescent="0.3">
      <c r="A14" s="16"/>
      <c r="B14" s="17"/>
      <c r="C14" s="18" t="s">
        <v>118</v>
      </c>
      <c r="D14" s="3"/>
      <c r="E14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A5:K18"/>
  <sheetViews>
    <sheetView workbookViewId="0">
      <selection activeCell="C18" sqref="C18"/>
    </sheetView>
  </sheetViews>
  <sheetFormatPr defaultRowHeight="14.4" x14ac:dyDescent="0.3"/>
  <cols>
    <col min="1" max="1" width="13.44140625" customWidth="1"/>
    <col min="2" max="2" width="18.5546875" customWidth="1"/>
    <col min="3" max="3" width="23.5546875" customWidth="1"/>
    <col min="4" max="4" width="15.5546875" customWidth="1"/>
    <col min="5" max="8" width="5.6640625" customWidth="1"/>
    <col min="9" max="9" width="7" customWidth="1"/>
    <col min="10" max="10" width="6.109375" customWidth="1"/>
    <col min="11" max="11" width="11.77734375" customWidth="1"/>
  </cols>
  <sheetData>
    <row r="5" spans="1:11" ht="28.8" x14ac:dyDescent="0.3">
      <c r="A5" s="26" t="s">
        <v>2</v>
      </c>
      <c r="B5" s="27" t="s">
        <v>33</v>
      </c>
      <c r="C5" s="27" t="s">
        <v>37</v>
      </c>
      <c r="D5" s="28" t="s">
        <v>42</v>
      </c>
      <c r="E5" s="27" t="s">
        <v>53</v>
      </c>
      <c r="F5" s="27" t="s">
        <v>50</v>
      </c>
      <c r="G5" s="27" t="s">
        <v>51</v>
      </c>
      <c r="H5" s="27" t="s">
        <v>52</v>
      </c>
      <c r="I5" s="27" t="s">
        <v>54</v>
      </c>
      <c r="J5" s="27" t="s">
        <v>55</v>
      </c>
      <c r="K5" s="29" t="s">
        <v>56</v>
      </c>
    </row>
    <row r="6" spans="1:11" x14ac:dyDescent="0.3">
      <c r="A6" s="24" t="s">
        <v>12</v>
      </c>
      <c r="B6" s="22" t="s">
        <v>35</v>
      </c>
      <c r="C6" s="23" t="s">
        <v>39</v>
      </c>
      <c r="D6" s="22">
        <v>6</v>
      </c>
      <c r="E6" s="22" t="e">
        <f ca="1">(Tabela3[[#This Row],[V]]*3)+(Tabela3[[#This Row],[E]]*1)</f>
        <v>#REF!</v>
      </c>
      <c r="F6" s="22">
        <f>SUMIFS(CALENDARIO!N:N,CALENDARIO!C:C,Tabela3[[#This Row],[CATEGORIA]],CALENDARIO!L:L,Tabela3[[#This Row],[EQUIPAS]],CALENDARIO!K:K,"REALIZADO")</f>
        <v>0</v>
      </c>
      <c r="G6" s="22">
        <f>SUMIFS(CALENDARIO!N:N,CALENDARIO!C:C,Tabela3[[#This Row],[CATEGORIA]],CALENDARIO!M:M,Tabela3[[#This Row],[EQUIPAS]],CALENDARIO!K:K,"REALIZADO")</f>
        <v>0</v>
      </c>
      <c r="H6" s="22" t="e">
        <f ca="1">SUMIFS(CALENDARIO!N:N,CALENDARIO!C:C,Tabela3[[#This Row],[CATEGORIA]],CALENDARIO!F:F,Tabela3[[#This Row],[EQUIPAS]],CALENDARIO!J:J,Tabela3[[#This Row],[PROVA]],CALENDARIO!K:K,"REALIZADO",CALENDARIO!L:L,"EMPATE")+SUMIFS(CALENDARIO!N:N,CALENDARIO!C:C,Tabela3[[#This Row],[CATEGORIA]],CALENDARIO!#REF!,Tabela3[[#This Row],[EQUIPAS]],CALENDARIO!J:J,Tabela3[[#This Row],[PROVA]],CALENDARIO!K:K,"REALIZADO",CALENDARIO!L:L,"EMPATE")</f>
        <v>#REF!</v>
      </c>
      <c r="I6" s="22" t="e">
        <f>SUMIFS(CALENDARIO!#REF!,CALENDARIO!C:C,Tabela3[[#This Row],[CATEGORIA]],CALENDARIO!J:J,Tabela3[[#This Row],[PROVA]],CALENDARIO!F:F,Tabela3[[#This Row],[EQUIPAS]],CALENDARIO!K:K,"REALIZADO")+SUMIFS(CALENDARIO!I:I,CALENDARIO!C:C,Tabela3[[#This Row],[CATEGORIA]],CALENDARIO!J:J,Tabela3[[#This Row],[PROVA]],CALENDARIO!#REF!,Tabela3[[#This Row],[EQUIPAS]],CALENDARIO!K:K,"REALIZADO")</f>
        <v>#REF!</v>
      </c>
      <c r="J6" s="22" t="e">
        <f ca="1">SUMIFS(CALENDARIO!I:I,CALENDARIO!C:C,Tabela3[[#This Row],[CATEGORIA]],CALENDARIO!J:J,Tabela3[[#This Row],[PROVA]],CALENDARIO!F:F,Tabela3[[#This Row],[EQUIPAS]],CALENDARIO!K:K,"REALIZADO")+SUMIFS(CALENDARIO!#REF!,CALENDARIO!C:C,Tabela3[[#This Row],[CATEGORIA]],CALENDARIO!J:J,Tabela3[[#This Row],[PROVA]],CALENDARIO!#REF!,Tabela3[[#This Row],[EQUIPAS]],CALENDARIO!K:K,"REALIZADO")</f>
        <v>#REF!</v>
      </c>
      <c r="K6" s="25" t="e">
        <f ca="1">Tabela3[[#This Row],[G.M]]-Tabela3[[#This Row],[G.S]]</f>
        <v>#REF!</v>
      </c>
    </row>
    <row r="7" spans="1:11" x14ac:dyDescent="0.3">
      <c r="A7" s="24" t="s">
        <v>12</v>
      </c>
      <c r="B7" s="22" t="s">
        <v>34</v>
      </c>
      <c r="C7" s="23" t="s">
        <v>39</v>
      </c>
      <c r="D7" s="22" t="e">
        <f ca="1">SUMIFS(CALENDARIO!N:N,CALENDARIO!C:C,Tabela3[[#This Row],[CATEGORIA]],CALENDARIO!F:F,Tabela3[[#This Row],[EQUIPAS]],CALENDARIO!K:K,"REALIZADO")+SUMIFS(CALENDARIO!N:N,CALENDARIO!C:C,Tabela3[[#This Row],[CATEGORIA]],CALENDARIO!#REF!,Tabela3[[#This Row],[EQUIPAS]],CALENDARIO!K:K,"REALIZADO")</f>
        <v>#REF!</v>
      </c>
      <c r="E7" s="22" t="e">
        <f ca="1">(Tabela3[[#This Row],[V]]*3)+(Tabela3[[#This Row],[E]]*1)</f>
        <v>#REF!</v>
      </c>
      <c r="F7" s="22">
        <f>SUMIFS(CALENDARIO!N:N,CALENDARIO!C:C,Tabela3[[#This Row],[CATEGORIA]],CALENDARIO!L:L,Tabela3[[#This Row],[EQUIPAS]],CALENDARIO!K:K,"REALIZADO")</f>
        <v>0</v>
      </c>
      <c r="G7" s="22">
        <f>SUMIFS(CALENDARIO!N:N,CALENDARIO!C:C,Tabela3[[#This Row],[CATEGORIA]],CALENDARIO!M:M,Tabela3[[#This Row],[EQUIPAS]],CALENDARIO!K:K,"REALIZADO")</f>
        <v>0</v>
      </c>
      <c r="H7" s="22" t="e">
        <f ca="1">SUMIFS(CALENDARIO!N:N,CALENDARIO!C:C,Tabela3[[#This Row],[CATEGORIA]],CALENDARIO!F:F,Tabela3[[#This Row],[EQUIPAS]],CALENDARIO!J:J,Tabela3[[#This Row],[PROVA]],CALENDARIO!K:K,"REALIZADO",CALENDARIO!L:L,"EMPATE")+SUMIFS(CALENDARIO!N:N,CALENDARIO!C:C,Tabela3[[#This Row],[CATEGORIA]],CALENDARIO!#REF!,Tabela3[[#This Row],[EQUIPAS]],CALENDARIO!J:J,Tabela3[[#This Row],[PROVA]],CALENDARIO!K:K,"REALIZADO",CALENDARIO!L:L,"EMPATE")</f>
        <v>#REF!</v>
      </c>
      <c r="I7" s="22" t="e">
        <f>SUMIFS(CALENDARIO!#REF!,CALENDARIO!C:C,Tabela3[[#This Row],[CATEGORIA]],CALENDARIO!J:J,Tabela3[[#This Row],[PROVA]],CALENDARIO!F:F,Tabela3[[#This Row],[EQUIPAS]],CALENDARIO!K:K,"REALIZADO")+SUMIFS(CALENDARIO!I:I,CALENDARIO!C:C,Tabela3[[#This Row],[CATEGORIA]],CALENDARIO!J:J,Tabela3[[#This Row],[PROVA]],CALENDARIO!#REF!,Tabela3[[#This Row],[EQUIPAS]],CALENDARIO!K:K,"REALIZADO")</f>
        <v>#REF!</v>
      </c>
      <c r="J7" s="22" t="e">
        <f ca="1">SUMIFS(CALENDARIO!I:I,CALENDARIO!C:C,Tabela3[[#This Row],[CATEGORIA]],CALENDARIO!J:J,Tabela3[[#This Row],[PROVA]],CALENDARIO!F:F,Tabela3[[#This Row],[EQUIPAS]],CALENDARIO!K:K,"REALIZADO")+SUMIFS(CALENDARIO!#REF!,CALENDARIO!C:C,Tabela3[[#This Row],[CATEGORIA]],CALENDARIO!J:J,Tabela3[[#This Row],[PROVA]],CALENDARIO!#REF!,Tabela3[[#This Row],[EQUIPAS]],CALENDARIO!K:K,"REALIZADO")</f>
        <v>#REF!</v>
      </c>
      <c r="K7" s="25" t="e">
        <f ca="1">Tabela3[[#This Row],[G.M]]-Tabela3[[#This Row],[G.S]]</f>
        <v>#REF!</v>
      </c>
    </row>
    <row r="8" spans="1:11" x14ac:dyDescent="0.3">
      <c r="A8" s="24" t="s">
        <v>10</v>
      </c>
      <c r="B8" s="22" t="s">
        <v>34</v>
      </c>
      <c r="C8" s="23" t="s">
        <v>39</v>
      </c>
      <c r="D8" s="22" t="e">
        <f ca="1">SUMIFS(CALENDARIO!N:N,CALENDARIO!C:C,Tabela3[[#This Row],[CATEGORIA]],CALENDARIO!F:F,Tabela3[[#This Row],[EQUIPAS]],CALENDARIO!K:K,"REALIZADO")+SUMIFS(CALENDARIO!N:N,CALENDARIO!C:C,Tabela3[[#This Row],[CATEGORIA]],CALENDARIO!#REF!,Tabela3[[#This Row],[EQUIPAS]],CALENDARIO!K:K,"REALIZADO")</f>
        <v>#REF!</v>
      </c>
      <c r="E8" s="22" t="e">
        <f ca="1">(Tabela3[[#This Row],[V]]*3)+(Tabela3[[#This Row],[E]]*1)</f>
        <v>#REF!</v>
      </c>
      <c r="F8" s="22">
        <f>SUMIFS(CALENDARIO!N:N,CALENDARIO!C:C,Tabela3[[#This Row],[CATEGORIA]],CALENDARIO!L:L,Tabela3[[#This Row],[EQUIPAS]],CALENDARIO!K:K,"REALIZADO")</f>
        <v>0</v>
      </c>
      <c r="G8" s="22">
        <f>SUMIFS(CALENDARIO!N:N,CALENDARIO!C:C,Tabela3[[#This Row],[CATEGORIA]],CALENDARIO!M:M,Tabela3[[#This Row],[EQUIPAS]],CALENDARIO!K:K,"REALIZADO")</f>
        <v>0</v>
      </c>
      <c r="H8" s="22" t="e">
        <f ca="1">SUMIFS(CALENDARIO!N:N,CALENDARIO!C:C,Tabela3[[#This Row],[CATEGORIA]],CALENDARIO!F:F,Tabela3[[#This Row],[EQUIPAS]],CALENDARIO!J:J,Tabela3[[#This Row],[PROVA]],CALENDARIO!K:K,"REALIZADO",CALENDARIO!L:L,"EMPATE")+SUMIFS(CALENDARIO!N:N,CALENDARIO!C:C,Tabela3[[#This Row],[CATEGORIA]],CALENDARIO!#REF!,Tabela3[[#This Row],[EQUIPAS]],CALENDARIO!J:J,Tabela3[[#This Row],[PROVA]],CALENDARIO!K:K,"REALIZADO",CALENDARIO!L:L,"EMPATE")</f>
        <v>#REF!</v>
      </c>
      <c r="I8" s="22" t="e">
        <f>SUMIFS(CALENDARIO!#REF!,CALENDARIO!C:C,Tabela3[[#This Row],[CATEGORIA]],CALENDARIO!J:J,Tabela3[[#This Row],[PROVA]],CALENDARIO!F:F,Tabela3[[#This Row],[EQUIPAS]],CALENDARIO!K:K,"REALIZADO")+SUMIFS(CALENDARIO!I:I,CALENDARIO!C:C,Tabela3[[#This Row],[CATEGORIA]],CALENDARIO!J:J,Tabela3[[#This Row],[PROVA]],CALENDARIO!#REF!,Tabela3[[#This Row],[EQUIPAS]],CALENDARIO!K:K,"REALIZADO")</f>
        <v>#REF!</v>
      </c>
      <c r="J8" s="22" t="e">
        <f ca="1">SUMIFS(CALENDARIO!I:I,CALENDARIO!C:C,Tabela3[[#This Row],[CATEGORIA]],CALENDARIO!J:J,Tabela3[[#This Row],[PROVA]],CALENDARIO!F:F,Tabela3[[#This Row],[EQUIPAS]],CALENDARIO!K:K,"REALIZADO")+SUMIFS(CALENDARIO!#REF!,CALENDARIO!C:C,Tabela3[[#This Row],[CATEGORIA]],CALENDARIO!J:J,Tabela3[[#This Row],[PROVA]],CALENDARIO!#REF!,Tabela3[[#This Row],[EQUIPAS]],CALENDARIO!K:K,"REALIZADO")</f>
        <v>#REF!</v>
      </c>
      <c r="K8" s="25" t="e">
        <f ca="1">Tabela3[[#This Row],[G.M]]-Tabela3[[#This Row],[G.S]]</f>
        <v>#REF!</v>
      </c>
    </row>
    <row r="9" spans="1:11" x14ac:dyDescent="0.3">
      <c r="A9" s="24" t="s">
        <v>10</v>
      </c>
      <c r="B9" s="22" t="s">
        <v>35</v>
      </c>
      <c r="C9" s="23" t="s">
        <v>39</v>
      </c>
      <c r="D9" s="22" t="e">
        <f ca="1">SUMIFS(CALENDARIO!N:N,CALENDARIO!C:C,Tabela3[[#This Row],[CATEGORIA]],CALENDARIO!F:F,Tabela3[[#This Row],[EQUIPAS]],CALENDARIO!K:K,"REALIZADO")+SUMIFS(CALENDARIO!N:N,CALENDARIO!C:C,Tabela3[[#This Row],[CATEGORIA]],CALENDARIO!#REF!,Tabela3[[#This Row],[EQUIPAS]],CALENDARIO!K:K,"REALIZADO")</f>
        <v>#REF!</v>
      </c>
      <c r="E9" s="22" t="e">
        <f ca="1">(Tabela3[[#This Row],[V]]*3)+(Tabela3[[#This Row],[E]]*1)</f>
        <v>#REF!</v>
      </c>
      <c r="F9" s="22">
        <f>SUMIFS(CALENDARIO!N:N,CALENDARIO!C:C,Tabela3[[#This Row],[CATEGORIA]],CALENDARIO!L:L,Tabela3[[#This Row],[EQUIPAS]],CALENDARIO!K:K,"REALIZADO")</f>
        <v>0</v>
      </c>
      <c r="G9" s="22">
        <f>SUMIFS(CALENDARIO!N:N,CALENDARIO!C:C,Tabela3[[#This Row],[CATEGORIA]],CALENDARIO!M:M,Tabela3[[#This Row],[EQUIPAS]],CALENDARIO!K:K,"REALIZADO")</f>
        <v>0</v>
      </c>
      <c r="H9" s="22" t="e">
        <f ca="1">SUMIFS(CALENDARIO!N:N,CALENDARIO!C:C,Tabela3[[#This Row],[CATEGORIA]],CALENDARIO!F:F,Tabela3[[#This Row],[EQUIPAS]],CALENDARIO!J:J,Tabela3[[#This Row],[PROVA]],CALENDARIO!K:K,"REALIZADO",CALENDARIO!L:L,"EMPATE")+SUMIFS(CALENDARIO!N:N,CALENDARIO!C:C,Tabela3[[#This Row],[CATEGORIA]],CALENDARIO!#REF!,Tabela3[[#This Row],[EQUIPAS]],CALENDARIO!J:J,Tabela3[[#This Row],[PROVA]],CALENDARIO!K:K,"REALIZADO",CALENDARIO!L:L,"EMPATE")</f>
        <v>#REF!</v>
      </c>
      <c r="I9" s="22" t="e">
        <f>SUMIFS(CALENDARIO!#REF!,CALENDARIO!C:C,Tabela3[[#This Row],[CATEGORIA]],CALENDARIO!J:J,Tabela3[[#This Row],[PROVA]],CALENDARIO!F:F,Tabela3[[#This Row],[EQUIPAS]],CALENDARIO!K:K,"REALIZADO")+SUMIFS(CALENDARIO!I:I,CALENDARIO!C:C,Tabela3[[#This Row],[CATEGORIA]],CALENDARIO!J:J,Tabela3[[#This Row],[PROVA]],CALENDARIO!#REF!,Tabela3[[#This Row],[EQUIPAS]],CALENDARIO!K:K,"REALIZADO")</f>
        <v>#REF!</v>
      </c>
      <c r="J9" s="22" t="e">
        <f ca="1">SUMIFS(CALENDARIO!I:I,CALENDARIO!C:C,Tabela3[[#This Row],[CATEGORIA]],CALENDARIO!J:J,Tabela3[[#This Row],[PROVA]],CALENDARIO!F:F,Tabela3[[#This Row],[EQUIPAS]],CALENDARIO!K:K,"REALIZADO")+SUMIFS(CALENDARIO!#REF!,CALENDARIO!C:C,Tabela3[[#This Row],[CATEGORIA]],CALENDARIO!J:J,Tabela3[[#This Row],[PROVA]],CALENDARIO!#REF!,Tabela3[[#This Row],[EQUIPAS]],CALENDARIO!K:K,"REALIZADO")</f>
        <v>#REF!</v>
      </c>
      <c r="K9" s="25" t="e">
        <f ca="1">Tabela3[[#This Row],[G.M]]-Tabela3[[#This Row],[G.S]]</f>
        <v>#REF!</v>
      </c>
    </row>
    <row r="10" spans="1:11" x14ac:dyDescent="0.3">
      <c r="A10" s="24" t="s">
        <v>109</v>
      </c>
      <c r="B10" s="22" t="s">
        <v>36</v>
      </c>
      <c r="C10" s="23" t="s">
        <v>39</v>
      </c>
      <c r="D10" s="22" t="e">
        <f>SUMIFS(CALENDARIO!N:N,CALENDARIO!C:C,Tabela3[[#This Row],[CATEGORIA]],CALENDARIO!F:F,Tabela3[[#This Row],[EQUIPAS]],CALENDARIO!K:K,"REALIZADO")+SUMIFS(CALENDARIO!N:N,CALENDARIO!C:C,Tabela3[[#This Row],[CATEGORIA]],CALENDARIO!#REF!,Tabela3[[#This Row],[EQUIPAS]],CALENDARIO!K:K,"REALIZADO")</f>
        <v>#REF!</v>
      </c>
      <c r="E10" s="22" t="e">
        <f>(Tabela3[[#This Row],[V]]*3)+(Tabela3[[#This Row],[E]]*1)</f>
        <v>#REF!</v>
      </c>
      <c r="F10" s="22">
        <f>SUMIFS(CALENDARIO!N:N,CALENDARIO!C:C,Tabela3[[#This Row],[CATEGORIA]],CALENDARIO!L:L,Tabela3[[#This Row],[EQUIPAS]],CALENDARIO!K:K,"REALIZADO")</f>
        <v>0</v>
      </c>
      <c r="G10" s="22">
        <f>SUMIFS(CALENDARIO!N:N,CALENDARIO!C:C,Tabela3[[#This Row],[CATEGORIA]],CALENDARIO!M:M,Tabela3[[#This Row],[EQUIPAS]],CALENDARIO!K:K,"REALIZADO")</f>
        <v>0</v>
      </c>
      <c r="H10" s="22" t="e">
        <f>SUMIFS(CALENDARIO!N:N,CALENDARIO!C:C,Tabela3[[#This Row],[CATEGORIA]],CALENDARIO!F:F,Tabela3[[#This Row],[EQUIPAS]],CALENDARIO!J:J,Tabela3[[#This Row],[PROVA]],CALENDARIO!K:K,"REALIZADO",CALENDARIO!L:L,"EMPATE")+SUMIFS(CALENDARIO!N:N,CALENDARIO!C:C,Tabela3[[#This Row],[CATEGORIA]],CALENDARIO!#REF!,Tabela3[[#This Row],[EQUIPAS]],CALENDARIO!J:J,Tabela3[[#This Row],[PROVA]],CALENDARIO!K:K,"REALIZADO",CALENDARIO!L:L,"EMPATE")</f>
        <v>#REF!</v>
      </c>
      <c r="I10" s="22" t="e">
        <f>SUMIFS(CALENDARIO!#REF!,CALENDARIO!C:C,Tabela3[[#This Row],[CATEGORIA]],CALENDARIO!J:J,Tabela3[[#This Row],[PROVA]],CALENDARIO!F:F,Tabela3[[#This Row],[EQUIPAS]],CALENDARIO!K:K,"REALIZADO")+SUMIFS(CALENDARIO!I:I,CALENDARIO!C:C,Tabela3[[#This Row],[CATEGORIA]],CALENDARIO!J:J,Tabela3[[#This Row],[PROVA]],CALENDARIO!#REF!,Tabela3[[#This Row],[EQUIPAS]],CALENDARIO!K:K,"REALIZADO")</f>
        <v>#REF!</v>
      </c>
      <c r="J10" s="22" t="e">
        <f>SUMIFS(CALENDARIO!I:I,CALENDARIO!C:C,Tabela3[[#This Row],[CATEGORIA]],CALENDARIO!J:J,Tabela3[[#This Row],[PROVA]],CALENDARIO!F:F,Tabela3[[#This Row],[EQUIPAS]],CALENDARIO!K:K,"REALIZADO")+SUMIFS(CALENDARIO!#REF!,CALENDARIO!C:C,Tabela3[[#This Row],[CATEGORIA]],CALENDARIO!J:J,Tabela3[[#This Row],[PROVA]],CALENDARIO!#REF!,Tabela3[[#This Row],[EQUIPAS]],CALENDARIO!K:K,"REALIZADO")</f>
        <v>#REF!</v>
      </c>
      <c r="K10" s="25" t="e">
        <f>Tabela3[[#This Row],[G.M]]-Tabela3[[#This Row],[G.S]]</f>
        <v>#REF!</v>
      </c>
    </row>
    <row r="11" spans="1:11" x14ac:dyDescent="0.3">
      <c r="A11" s="24" t="s">
        <v>6</v>
      </c>
      <c r="B11" s="22" t="s">
        <v>34</v>
      </c>
      <c r="C11" s="23" t="s">
        <v>39</v>
      </c>
      <c r="D11" s="22" t="e">
        <f>SUMIFS(CALENDARIO!N:N,CALENDARIO!C:C,Tabela3[[#This Row],[CATEGORIA]],CALENDARIO!F:F,Tabela3[[#This Row],[EQUIPAS]],CALENDARIO!K:K,"REALIZADO")+SUMIFS(CALENDARIO!N:N,CALENDARIO!C:C,Tabela3[[#This Row],[CATEGORIA]],CALENDARIO!#REF!,Tabela3[[#This Row],[EQUIPAS]],CALENDARIO!K:K,"REALIZADO")</f>
        <v>#REF!</v>
      </c>
      <c r="E11" s="22" t="e">
        <f>(Tabela3[[#This Row],[V]]*3)+(Tabela3[[#This Row],[E]]*1)</f>
        <v>#REF!</v>
      </c>
      <c r="F11" s="22">
        <f>SUMIFS(CALENDARIO!N:N,CALENDARIO!C:C,Tabela3[[#This Row],[CATEGORIA]],CALENDARIO!L:L,Tabela3[[#This Row],[EQUIPAS]],CALENDARIO!K:K,"REALIZADO")</f>
        <v>0</v>
      </c>
      <c r="G11" s="22">
        <f>SUMIFS(CALENDARIO!N:N,CALENDARIO!C:C,Tabela3[[#This Row],[CATEGORIA]],CALENDARIO!M:M,Tabela3[[#This Row],[EQUIPAS]],CALENDARIO!K:K,"REALIZADO")</f>
        <v>0</v>
      </c>
      <c r="H11" s="22" t="e">
        <f>SUMIFS(CALENDARIO!N:N,CALENDARIO!C:C,Tabela3[[#This Row],[CATEGORIA]],CALENDARIO!F:F,Tabela3[[#This Row],[EQUIPAS]],CALENDARIO!J:J,Tabela3[[#This Row],[PROVA]],CALENDARIO!K:K,"REALIZADO",CALENDARIO!L:L,"EMPATE")+SUMIFS(CALENDARIO!N:N,CALENDARIO!C:C,Tabela3[[#This Row],[CATEGORIA]],CALENDARIO!#REF!,Tabela3[[#This Row],[EQUIPAS]],CALENDARIO!J:J,Tabela3[[#This Row],[PROVA]],CALENDARIO!K:K,"REALIZADO",CALENDARIO!L:L,"EMPATE")</f>
        <v>#REF!</v>
      </c>
      <c r="I11" s="22" t="e">
        <f>SUMIFS(CALENDARIO!#REF!,CALENDARIO!C:C,Tabela3[[#This Row],[CATEGORIA]],CALENDARIO!J:J,Tabela3[[#This Row],[PROVA]],CALENDARIO!F:F,Tabela3[[#This Row],[EQUIPAS]],CALENDARIO!K:K,"REALIZADO")+SUMIFS(CALENDARIO!I:I,CALENDARIO!C:C,Tabela3[[#This Row],[CATEGORIA]],CALENDARIO!J:J,Tabela3[[#This Row],[PROVA]],CALENDARIO!#REF!,Tabela3[[#This Row],[EQUIPAS]],CALENDARIO!K:K,"REALIZADO")</f>
        <v>#REF!</v>
      </c>
      <c r="J11" s="22" t="e">
        <f>SUMIFS(CALENDARIO!I:I,CALENDARIO!C:C,Tabela3[[#This Row],[CATEGORIA]],CALENDARIO!J:J,Tabela3[[#This Row],[PROVA]],CALENDARIO!F:F,Tabela3[[#This Row],[EQUIPAS]],CALENDARIO!K:K,"REALIZADO")+SUMIFS(CALENDARIO!#REF!,CALENDARIO!C:C,Tabela3[[#This Row],[CATEGORIA]],CALENDARIO!J:J,Tabela3[[#This Row],[PROVA]],CALENDARIO!#REF!,Tabela3[[#This Row],[EQUIPAS]],CALENDARIO!K:K,"REALIZADO")</f>
        <v>#REF!</v>
      </c>
      <c r="K11" s="25" t="e">
        <f>Tabela3[[#This Row],[G.M]]-Tabela3[[#This Row],[G.S]]</f>
        <v>#REF!</v>
      </c>
    </row>
    <row r="12" spans="1:11" x14ac:dyDescent="0.3">
      <c r="A12" s="24" t="s">
        <v>6</v>
      </c>
      <c r="B12" s="22" t="s">
        <v>35</v>
      </c>
      <c r="C12" s="23" t="s">
        <v>39</v>
      </c>
      <c r="D12" s="22" t="e">
        <f>SUMIFS(CALENDARIO!N:N,CALENDARIO!C:C,Tabela3[[#This Row],[CATEGORIA]],CALENDARIO!F:F,Tabela3[[#This Row],[EQUIPAS]],CALENDARIO!K:K,"REALIZADO")+SUMIFS(CALENDARIO!N:N,CALENDARIO!C:C,Tabela3[[#This Row],[CATEGORIA]],CALENDARIO!#REF!,Tabela3[[#This Row],[EQUIPAS]],CALENDARIO!K:K,"REALIZADO")</f>
        <v>#REF!</v>
      </c>
      <c r="E12" s="22" t="e">
        <f>(Tabela3[[#This Row],[V]]*3)+(Tabela3[[#This Row],[E]]*1)</f>
        <v>#REF!</v>
      </c>
      <c r="F12" s="22">
        <f>SUMIFS(CALENDARIO!N:N,CALENDARIO!C:C,Tabela3[[#This Row],[CATEGORIA]],CALENDARIO!L:L,Tabela3[[#This Row],[EQUIPAS]],CALENDARIO!K:K,"REALIZADO")</f>
        <v>0</v>
      </c>
      <c r="G12" s="22">
        <f>SUMIFS(CALENDARIO!N:N,CALENDARIO!C:C,Tabela3[[#This Row],[CATEGORIA]],CALENDARIO!M:M,Tabela3[[#This Row],[EQUIPAS]],CALENDARIO!K:K,"REALIZADO")</f>
        <v>0</v>
      </c>
      <c r="H12" s="22" t="e">
        <f>SUMIFS(CALENDARIO!N:N,CALENDARIO!C:C,Tabela3[[#This Row],[CATEGORIA]],CALENDARIO!F:F,Tabela3[[#This Row],[EQUIPAS]],CALENDARIO!J:J,Tabela3[[#This Row],[PROVA]],CALENDARIO!K:K,"REALIZADO",CALENDARIO!L:L,"EMPATE")+SUMIFS(CALENDARIO!N:N,CALENDARIO!C:C,Tabela3[[#This Row],[CATEGORIA]],CALENDARIO!#REF!,Tabela3[[#This Row],[EQUIPAS]],CALENDARIO!J:J,Tabela3[[#This Row],[PROVA]],CALENDARIO!K:K,"REALIZADO",CALENDARIO!L:L,"EMPATE")</f>
        <v>#REF!</v>
      </c>
      <c r="I12" s="22" t="e">
        <f>SUMIFS(CALENDARIO!#REF!,CALENDARIO!C:C,Tabela3[[#This Row],[CATEGORIA]],CALENDARIO!J:J,Tabela3[[#This Row],[PROVA]],CALENDARIO!F:F,Tabela3[[#This Row],[EQUIPAS]],CALENDARIO!K:K,"REALIZADO")+SUMIFS(CALENDARIO!I:I,CALENDARIO!C:C,Tabela3[[#This Row],[CATEGORIA]],CALENDARIO!J:J,Tabela3[[#This Row],[PROVA]],CALENDARIO!#REF!,Tabela3[[#This Row],[EQUIPAS]],CALENDARIO!K:K,"REALIZADO")</f>
        <v>#REF!</v>
      </c>
      <c r="J12" s="22" t="e">
        <f>SUMIFS(CALENDARIO!I:I,CALENDARIO!C:C,Tabela3[[#This Row],[CATEGORIA]],CALENDARIO!J:J,Tabela3[[#This Row],[PROVA]],CALENDARIO!F:F,Tabela3[[#This Row],[EQUIPAS]],CALENDARIO!K:K,"REALIZADO")+SUMIFS(CALENDARIO!#REF!,CALENDARIO!C:C,Tabela3[[#This Row],[CATEGORIA]],CALENDARIO!J:J,Tabela3[[#This Row],[PROVA]],CALENDARIO!#REF!,Tabela3[[#This Row],[EQUIPAS]],CALENDARIO!K:K,"REALIZADO")</f>
        <v>#REF!</v>
      </c>
      <c r="K12" s="25" t="e">
        <f>Tabela3[[#This Row],[G.M]]-Tabela3[[#This Row],[G.S]]</f>
        <v>#REF!</v>
      </c>
    </row>
    <row r="13" spans="1:11" x14ac:dyDescent="0.3">
      <c r="A13" s="24" t="s">
        <v>12</v>
      </c>
      <c r="B13" s="140" t="s">
        <v>98</v>
      </c>
      <c r="C13" s="23" t="s">
        <v>39</v>
      </c>
      <c r="D13" s="141" t="e">
        <f ca="1">SUMIFS(CALENDARIO!N:N,CALENDARIO!C:C,Tabela3[[#This Row],[CATEGORIA]],CALENDARIO!F:F,Tabela3[[#This Row],[EQUIPAS]],CALENDARIO!K:K,"REALIZADO")+SUMIFS(CALENDARIO!N:N,CALENDARIO!C:C,Tabela3[[#This Row],[CATEGORIA]],CALENDARIO!#REF!,Tabela3[[#This Row],[EQUIPAS]],CALENDARIO!K:K,"REALIZADO")</f>
        <v>#REF!</v>
      </c>
      <c r="E13" s="141" t="e">
        <f ca="1">(Tabela3[[#This Row],[V]]*3)+(Tabela3[[#This Row],[E]]*1)</f>
        <v>#REF!</v>
      </c>
      <c r="F13" s="141">
        <f>SUMIFS(CALENDARIO!N:N,CALENDARIO!C:C,Tabela3[[#This Row],[CATEGORIA]],CALENDARIO!L:L,Tabela3[[#This Row],[EQUIPAS]],CALENDARIO!K:K,"REALIZADO")</f>
        <v>0</v>
      </c>
      <c r="G13" s="141">
        <f>SUMIFS(CALENDARIO!N:N,CALENDARIO!C:C,Tabela3[[#This Row],[CATEGORIA]],CALENDARIO!M:M,Tabela3[[#This Row],[EQUIPAS]],CALENDARIO!K:K,"REALIZADO")</f>
        <v>0</v>
      </c>
      <c r="H13" s="141" t="e">
        <f ca="1">SUMIFS(CALENDARIO!N:N,CALENDARIO!C:C,Tabela3[[#This Row],[CATEGORIA]],CALENDARIO!F:F,Tabela3[[#This Row],[EQUIPAS]],CALENDARIO!J:J,Tabela3[[#This Row],[PROVA]],CALENDARIO!K:K,"REALIZADO",CALENDARIO!L:L,"EMPATE")+SUMIFS(CALENDARIO!N:N,CALENDARIO!C:C,Tabela3[[#This Row],[CATEGORIA]],CALENDARIO!#REF!,Tabela3[[#This Row],[EQUIPAS]],CALENDARIO!J:J,Tabela3[[#This Row],[PROVA]],CALENDARIO!K:K,"REALIZADO",CALENDARIO!L:L,"EMPATE")</f>
        <v>#REF!</v>
      </c>
      <c r="I13" s="141" t="e">
        <f>SUMIFS(CALENDARIO!#REF!,CALENDARIO!C:C,Tabela3[[#This Row],[CATEGORIA]],CALENDARIO!J:J,Tabela3[[#This Row],[PROVA]],CALENDARIO!F:F,Tabela3[[#This Row],[EQUIPAS]],CALENDARIO!K:K,"REALIZADO")+SUMIFS(CALENDARIO!I:I,CALENDARIO!C:C,Tabela3[[#This Row],[CATEGORIA]],CALENDARIO!J:J,Tabela3[[#This Row],[PROVA]],CALENDARIO!#REF!,Tabela3[[#This Row],[EQUIPAS]],CALENDARIO!K:K,"REALIZADO")</f>
        <v>#REF!</v>
      </c>
      <c r="J13" s="141" t="e">
        <f ca="1">SUMIFS(CALENDARIO!I:I,CALENDARIO!C:C,Tabela3[[#This Row],[CATEGORIA]],CALENDARIO!J:J,Tabela3[[#This Row],[PROVA]],CALENDARIO!F:F,Tabela3[[#This Row],[EQUIPAS]],CALENDARIO!K:K,"REALIZADO")+SUMIFS(CALENDARIO!#REF!,CALENDARIO!C:C,Tabela3[[#This Row],[CATEGORIA]],CALENDARIO!J:J,Tabela3[[#This Row],[PROVA]],CALENDARIO!#REF!,Tabela3[[#This Row],[EQUIPAS]],CALENDARIO!K:K,"REALIZADO")</f>
        <v>#REF!</v>
      </c>
      <c r="K13" s="142" t="e">
        <f ca="1">Tabela3[[#This Row],[G.M]]-Tabela3[[#This Row],[G.S]]</f>
        <v>#REF!</v>
      </c>
    </row>
    <row r="14" spans="1:11" x14ac:dyDescent="0.3">
      <c r="A14" s="139" t="s">
        <v>107</v>
      </c>
      <c r="B14" s="22" t="s">
        <v>34</v>
      </c>
      <c r="C14" s="23" t="s">
        <v>39</v>
      </c>
      <c r="D14" s="141" t="e">
        <f>SUMIFS(CALENDARIO!N:N,CALENDARIO!C:C,Tabela3[[#This Row],[CATEGORIA]],CALENDARIO!F:F,Tabela3[[#This Row],[EQUIPAS]],CALENDARIO!K:K,"REALIZADO")+SUMIFS(CALENDARIO!N:N,CALENDARIO!C:C,Tabela3[[#This Row],[CATEGORIA]],CALENDARIO!#REF!,Tabela3[[#This Row],[EQUIPAS]],CALENDARIO!K:K,"REALIZADO")</f>
        <v>#REF!</v>
      </c>
      <c r="E14" s="141" t="e">
        <f>(Tabela3[[#This Row],[V]]*3)+(Tabela3[[#This Row],[E]]*1)</f>
        <v>#REF!</v>
      </c>
      <c r="F14" s="141">
        <f>SUMIFS(CALENDARIO!N:N,CALENDARIO!C:C,Tabela3[[#This Row],[CATEGORIA]],CALENDARIO!L:L,Tabela3[[#This Row],[EQUIPAS]],CALENDARIO!K:K,"REALIZADO")</f>
        <v>0</v>
      </c>
      <c r="G14" s="141">
        <f>SUMIFS(CALENDARIO!N:N,CALENDARIO!C:C,Tabela3[[#This Row],[CATEGORIA]],CALENDARIO!M:M,Tabela3[[#This Row],[EQUIPAS]],CALENDARIO!K:K,"REALIZADO")</f>
        <v>0</v>
      </c>
      <c r="H14" s="141" t="e">
        <f>SUMIFS(CALENDARIO!N:N,CALENDARIO!C:C,Tabela3[[#This Row],[CATEGORIA]],CALENDARIO!F:F,Tabela3[[#This Row],[EQUIPAS]],CALENDARIO!J:J,Tabela3[[#This Row],[PROVA]],CALENDARIO!K:K,"REALIZADO",CALENDARIO!L:L,"EMPATE")+SUMIFS(CALENDARIO!N:N,CALENDARIO!C:C,Tabela3[[#This Row],[CATEGORIA]],CALENDARIO!#REF!,Tabela3[[#This Row],[EQUIPAS]],CALENDARIO!J:J,Tabela3[[#This Row],[PROVA]],CALENDARIO!K:K,"REALIZADO",CALENDARIO!L:L,"EMPATE")</f>
        <v>#REF!</v>
      </c>
      <c r="I14" s="141" t="e">
        <f>SUMIFS(CALENDARIO!#REF!,CALENDARIO!C:C,Tabela3[[#This Row],[CATEGORIA]],CALENDARIO!J:J,Tabela3[[#This Row],[PROVA]],CALENDARIO!F:F,Tabela3[[#This Row],[EQUIPAS]],CALENDARIO!K:K,"REALIZADO")+SUMIFS(CALENDARIO!I:I,CALENDARIO!C:C,Tabela3[[#This Row],[CATEGORIA]],CALENDARIO!J:J,Tabela3[[#This Row],[PROVA]],CALENDARIO!#REF!,Tabela3[[#This Row],[EQUIPAS]],CALENDARIO!K:K,"REALIZADO")</f>
        <v>#REF!</v>
      </c>
      <c r="J14" s="141" t="e">
        <f>SUMIFS(CALENDARIO!I:I,CALENDARIO!C:C,Tabela3[[#This Row],[CATEGORIA]],CALENDARIO!J:J,Tabela3[[#This Row],[PROVA]],CALENDARIO!F:F,Tabela3[[#This Row],[EQUIPAS]],CALENDARIO!K:K,"REALIZADO")+SUMIFS(CALENDARIO!#REF!,CALENDARIO!C:C,Tabela3[[#This Row],[CATEGORIA]],CALENDARIO!J:J,Tabela3[[#This Row],[PROVA]],CALENDARIO!#REF!,Tabela3[[#This Row],[EQUIPAS]],CALENDARIO!K:K,"REALIZADO")</f>
        <v>#REF!</v>
      </c>
      <c r="K14" s="142" t="e">
        <f>Tabela3[[#This Row],[G.M]]-Tabela3[[#This Row],[G.S]]</f>
        <v>#REF!</v>
      </c>
    </row>
    <row r="15" spans="1:11" x14ac:dyDescent="0.3">
      <c r="A15" s="139" t="s">
        <v>107</v>
      </c>
      <c r="B15" s="22" t="s">
        <v>35</v>
      </c>
      <c r="C15" s="23" t="s">
        <v>39</v>
      </c>
      <c r="D15" s="141" t="e">
        <f>SUMIFS(CALENDARIO!N:N,CALENDARIO!C:C,Tabela3[[#This Row],[CATEGORIA]],CALENDARIO!F:F,Tabela3[[#This Row],[EQUIPAS]],CALENDARIO!K:K,"REALIZADO")+SUMIFS(CALENDARIO!N:N,CALENDARIO!C:C,Tabela3[[#This Row],[CATEGORIA]],CALENDARIO!#REF!,Tabela3[[#This Row],[EQUIPAS]],CALENDARIO!K:K,"REALIZADO")</f>
        <v>#REF!</v>
      </c>
      <c r="E15" s="141" t="e">
        <f>(Tabela3[[#This Row],[V]]*3)+(Tabela3[[#This Row],[E]]*1)</f>
        <v>#REF!</v>
      </c>
      <c r="F15" s="141">
        <f>SUMIFS(CALENDARIO!N:N,CALENDARIO!C:C,Tabela3[[#This Row],[CATEGORIA]],CALENDARIO!L:L,Tabela3[[#This Row],[EQUIPAS]],CALENDARIO!K:K,"REALIZADO")</f>
        <v>0</v>
      </c>
      <c r="G15" s="141">
        <f>SUMIFS(CALENDARIO!N:N,CALENDARIO!C:C,Tabela3[[#This Row],[CATEGORIA]],CALENDARIO!M:M,Tabela3[[#This Row],[EQUIPAS]],CALENDARIO!K:K,"REALIZADO")</f>
        <v>0</v>
      </c>
      <c r="H15" s="141" t="e">
        <f>SUMIFS(CALENDARIO!N:N,CALENDARIO!C:C,Tabela3[[#This Row],[CATEGORIA]],CALENDARIO!F:F,Tabela3[[#This Row],[EQUIPAS]],CALENDARIO!J:J,Tabela3[[#This Row],[PROVA]],CALENDARIO!K:K,"REALIZADO",CALENDARIO!L:L,"EMPATE")+SUMIFS(CALENDARIO!N:N,CALENDARIO!C:C,Tabela3[[#This Row],[CATEGORIA]],CALENDARIO!#REF!,Tabela3[[#This Row],[EQUIPAS]],CALENDARIO!J:J,Tabela3[[#This Row],[PROVA]],CALENDARIO!K:K,"REALIZADO",CALENDARIO!L:L,"EMPATE")</f>
        <v>#REF!</v>
      </c>
      <c r="I15" s="141" t="e">
        <f>SUMIFS(CALENDARIO!#REF!,CALENDARIO!C:C,Tabela3[[#This Row],[CATEGORIA]],CALENDARIO!J:J,Tabela3[[#This Row],[PROVA]],CALENDARIO!F:F,Tabela3[[#This Row],[EQUIPAS]],CALENDARIO!K:K,"REALIZADO")+SUMIFS(CALENDARIO!I:I,CALENDARIO!C:C,Tabela3[[#This Row],[CATEGORIA]],CALENDARIO!J:J,Tabela3[[#This Row],[PROVA]],CALENDARIO!#REF!,Tabela3[[#This Row],[EQUIPAS]],CALENDARIO!K:K,"REALIZADO")</f>
        <v>#REF!</v>
      </c>
      <c r="J15" s="141" t="e">
        <f>SUMIFS(CALENDARIO!I:I,CALENDARIO!C:C,Tabela3[[#This Row],[CATEGORIA]],CALENDARIO!J:J,Tabela3[[#This Row],[PROVA]],CALENDARIO!F:F,Tabela3[[#This Row],[EQUIPAS]],CALENDARIO!K:K,"REALIZADO")+SUMIFS(CALENDARIO!#REF!,CALENDARIO!C:C,Tabela3[[#This Row],[CATEGORIA]],CALENDARIO!J:J,Tabela3[[#This Row],[PROVA]],CALENDARIO!#REF!,Tabela3[[#This Row],[EQUIPAS]],CALENDARIO!K:K,"REALIZADO")</f>
        <v>#REF!</v>
      </c>
      <c r="K15" s="142" t="e">
        <f>Tabela3[[#This Row],[G.M]]-Tabela3[[#This Row],[G.S]]</f>
        <v>#REF!</v>
      </c>
    </row>
    <row r="16" spans="1:11" x14ac:dyDescent="0.3">
      <c r="A16" s="139" t="s">
        <v>107</v>
      </c>
      <c r="B16" s="140" t="s">
        <v>98</v>
      </c>
      <c r="C16" s="23" t="s">
        <v>39</v>
      </c>
      <c r="D16" s="141" t="e">
        <f>SUMIFS(CALENDARIO!N:N,CALENDARIO!C:C,Tabela3[[#This Row],[CATEGORIA]],CALENDARIO!F:F,Tabela3[[#This Row],[EQUIPAS]],CALENDARIO!K:K,"REALIZADO")+SUMIFS(CALENDARIO!N:N,CALENDARIO!C:C,Tabela3[[#This Row],[CATEGORIA]],CALENDARIO!#REF!,Tabela3[[#This Row],[EQUIPAS]],CALENDARIO!K:K,"REALIZADO")</f>
        <v>#REF!</v>
      </c>
      <c r="E16" s="141" t="e">
        <f>(Tabela3[[#This Row],[V]]*3)+(Tabela3[[#This Row],[E]]*1)</f>
        <v>#REF!</v>
      </c>
      <c r="F16" s="141">
        <f>SUMIFS(CALENDARIO!N:N,CALENDARIO!C:C,Tabela3[[#This Row],[CATEGORIA]],CALENDARIO!L:L,Tabela3[[#This Row],[EQUIPAS]],CALENDARIO!K:K,"REALIZADO")</f>
        <v>0</v>
      </c>
      <c r="G16" s="141">
        <f>SUMIFS(CALENDARIO!N:N,CALENDARIO!C:C,Tabela3[[#This Row],[CATEGORIA]],CALENDARIO!M:M,Tabela3[[#This Row],[EQUIPAS]],CALENDARIO!K:K,"REALIZADO")</f>
        <v>0</v>
      </c>
      <c r="H16" s="141" t="e">
        <f>SUMIFS(CALENDARIO!N:N,CALENDARIO!C:C,Tabela3[[#This Row],[CATEGORIA]],CALENDARIO!F:F,Tabela3[[#This Row],[EQUIPAS]],CALENDARIO!J:J,Tabela3[[#This Row],[PROVA]],CALENDARIO!K:K,"REALIZADO",CALENDARIO!L:L,"EMPATE")+SUMIFS(CALENDARIO!N:N,CALENDARIO!C:C,Tabela3[[#This Row],[CATEGORIA]],CALENDARIO!#REF!,Tabela3[[#This Row],[EQUIPAS]],CALENDARIO!J:J,Tabela3[[#This Row],[PROVA]],CALENDARIO!K:K,"REALIZADO",CALENDARIO!L:L,"EMPATE")</f>
        <v>#REF!</v>
      </c>
      <c r="I16" s="141" t="e">
        <f>SUMIFS(CALENDARIO!#REF!,CALENDARIO!C:C,Tabela3[[#This Row],[CATEGORIA]],CALENDARIO!J:J,Tabela3[[#This Row],[PROVA]],CALENDARIO!F:F,Tabela3[[#This Row],[EQUIPAS]],CALENDARIO!K:K,"REALIZADO")+SUMIFS(CALENDARIO!I:I,CALENDARIO!C:C,Tabela3[[#This Row],[CATEGORIA]],CALENDARIO!J:J,Tabela3[[#This Row],[PROVA]],CALENDARIO!#REF!,Tabela3[[#This Row],[EQUIPAS]],CALENDARIO!K:K,"REALIZADO")</f>
        <v>#REF!</v>
      </c>
      <c r="J16" s="141" t="e">
        <f>SUMIFS(CALENDARIO!I:I,CALENDARIO!C:C,Tabela3[[#This Row],[CATEGORIA]],CALENDARIO!J:J,Tabela3[[#This Row],[PROVA]],CALENDARIO!F:F,Tabela3[[#This Row],[EQUIPAS]],CALENDARIO!K:K,"REALIZADO")+SUMIFS(CALENDARIO!#REF!,CALENDARIO!C:C,Tabela3[[#This Row],[CATEGORIA]],CALENDARIO!J:J,Tabela3[[#This Row],[PROVA]],CALENDARIO!#REF!,Tabela3[[#This Row],[EQUIPAS]],CALENDARIO!K:K,"REALIZADO")</f>
        <v>#REF!</v>
      </c>
      <c r="K16" s="142" t="e">
        <f>Tabela3[[#This Row],[G.M]]-Tabela3[[#This Row],[G.S]]</f>
        <v>#REF!</v>
      </c>
    </row>
    <row r="17" spans="1:11" x14ac:dyDescent="0.3">
      <c r="A17" s="139" t="s">
        <v>107</v>
      </c>
      <c r="B17" s="140" t="s">
        <v>108</v>
      </c>
      <c r="C17" s="23" t="s">
        <v>39</v>
      </c>
      <c r="D17" s="141" t="e">
        <f>SUMIFS(CALENDARIO!N:N,CALENDARIO!C:C,Tabela3[[#This Row],[CATEGORIA]],CALENDARIO!F:F,Tabela3[[#This Row],[EQUIPAS]],CALENDARIO!K:K,"REALIZADO")+SUMIFS(CALENDARIO!N:N,CALENDARIO!C:C,Tabela3[[#This Row],[CATEGORIA]],CALENDARIO!#REF!,Tabela3[[#This Row],[EQUIPAS]],CALENDARIO!K:K,"REALIZADO")</f>
        <v>#REF!</v>
      </c>
      <c r="E17" s="141" t="e">
        <f>(Tabela3[[#This Row],[V]]*3)+(Tabela3[[#This Row],[E]]*1)</f>
        <v>#REF!</v>
      </c>
      <c r="F17" s="141">
        <f>SUMIFS(CALENDARIO!N:N,CALENDARIO!C:C,Tabela3[[#This Row],[CATEGORIA]],CALENDARIO!L:L,Tabela3[[#This Row],[EQUIPAS]],CALENDARIO!K:K,"REALIZADO")</f>
        <v>0</v>
      </c>
      <c r="G17" s="141">
        <f>SUMIFS(CALENDARIO!N:N,CALENDARIO!C:C,Tabela3[[#This Row],[CATEGORIA]],CALENDARIO!M:M,Tabela3[[#This Row],[EQUIPAS]],CALENDARIO!K:K,"REALIZADO")</f>
        <v>0</v>
      </c>
      <c r="H17" s="141" t="e">
        <f>SUMIFS(CALENDARIO!N:N,CALENDARIO!C:C,Tabela3[[#This Row],[CATEGORIA]],CALENDARIO!F:F,Tabela3[[#This Row],[EQUIPAS]],CALENDARIO!J:J,Tabela3[[#This Row],[PROVA]],CALENDARIO!K:K,"REALIZADO",CALENDARIO!L:L,"EMPATE")+SUMIFS(CALENDARIO!N:N,CALENDARIO!C:C,Tabela3[[#This Row],[CATEGORIA]],CALENDARIO!#REF!,Tabela3[[#This Row],[EQUIPAS]],CALENDARIO!J:J,Tabela3[[#This Row],[PROVA]],CALENDARIO!K:K,"REALIZADO",CALENDARIO!L:L,"EMPATE")</f>
        <v>#REF!</v>
      </c>
      <c r="I17" s="141" t="e">
        <f>SUMIFS(CALENDARIO!#REF!,CALENDARIO!C:C,Tabela3[[#This Row],[CATEGORIA]],CALENDARIO!J:J,Tabela3[[#This Row],[PROVA]],CALENDARIO!F:F,Tabela3[[#This Row],[EQUIPAS]],CALENDARIO!K:K,"REALIZADO")+SUMIFS(CALENDARIO!I:I,CALENDARIO!C:C,Tabela3[[#This Row],[CATEGORIA]],CALENDARIO!J:J,Tabela3[[#This Row],[PROVA]],CALENDARIO!#REF!,Tabela3[[#This Row],[EQUIPAS]],CALENDARIO!K:K,"REALIZADO")</f>
        <v>#REF!</v>
      </c>
      <c r="J17" s="141" t="e">
        <f>SUMIFS(CALENDARIO!I:I,CALENDARIO!C:C,Tabela3[[#This Row],[CATEGORIA]],CALENDARIO!J:J,Tabela3[[#This Row],[PROVA]],CALENDARIO!F:F,Tabela3[[#This Row],[EQUIPAS]],CALENDARIO!K:K,"REALIZADO")+SUMIFS(CALENDARIO!#REF!,CALENDARIO!C:C,Tabela3[[#This Row],[CATEGORIA]],CALENDARIO!J:J,Tabela3[[#This Row],[PROVA]],CALENDARIO!#REF!,Tabela3[[#This Row],[EQUIPAS]],CALENDARIO!K:K,"REALIZADO")</f>
        <v>#REF!</v>
      </c>
      <c r="K17" s="142" t="e">
        <f>Tabela3[[#This Row],[G.M]]-Tabela3[[#This Row],[G.S]]</f>
        <v>#REF!</v>
      </c>
    </row>
    <row r="18" spans="1:11" x14ac:dyDescent="0.3">
      <c r="A18" s="139" t="s">
        <v>109</v>
      </c>
      <c r="B18" s="22" t="s">
        <v>110</v>
      </c>
      <c r="C18" s="23" t="s">
        <v>39</v>
      </c>
      <c r="D18" s="141" t="e">
        <f>SUMIFS(CALENDARIO!N:N,CALENDARIO!C:C,Tabela3[[#This Row],[CATEGORIA]],CALENDARIO!F:F,Tabela3[[#This Row],[EQUIPAS]],CALENDARIO!K:K,"REALIZADO")+SUMIFS(CALENDARIO!N:N,CALENDARIO!C:C,Tabela3[[#This Row],[CATEGORIA]],CALENDARIO!#REF!,Tabela3[[#This Row],[EQUIPAS]],CALENDARIO!K:K,"REALIZADO")</f>
        <v>#REF!</v>
      </c>
      <c r="E18" s="141" t="e">
        <f>(Tabela3[[#This Row],[V]]*3)+(Tabela3[[#This Row],[E]]*1)</f>
        <v>#REF!</v>
      </c>
      <c r="F18" s="141">
        <f>SUMIFS(CALENDARIO!N:N,CALENDARIO!C:C,Tabela3[[#This Row],[CATEGORIA]],CALENDARIO!L:L,Tabela3[[#This Row],[EQUIPAS]],CALENDARIO!K:K,"REALIZADO")</f>
        <v>0</v>
      </c>
      <c r="G18" s="141">
        <f>SUMIFS(CALENDARIO!N:N,CALENDARIO!C:C,Tabela3[[#This Row],[CATEGORIA]],CALENDARIO!M:M,Tabela3[[#This Row],[EQUIPAS]],CALENDARIO!K:K,"REALIZADO")</f>
        <v>0</v>
      </c>
      <c r="H18" s="141" t="e">
        <f>SUMIFS(CALENDARIO!N:N,CALENDARIO!C:C,Tabela3[[#This Row],[CATEGORIA]],CALENDARIO!F:F,Tabela3[[#This Row],[EQUIPAS]],CALENDARIO!J:J,Tabela3[[#This Row],[PROVA]],CALENDARIO!K:K,"REALIZADO",CALENDARIO!L:L,"EMPATE")+SUMIFS(CALENDARIO!N:N,CALENDARIO!C:C,Tabela3[[#This Row],[CATEGORIA]],CALENDARIO!#REF!,Tabela3[[#This Row],[EQUIPAS]],CALENDARIO!J:J,Tabela3[[#This Row],[PROVA]],CALENDARIO!K:K,"REALIZADO",CALENDARIO!L:L,"EMPATE")</f>
        <v>#REF!</v>
      </c>
      <c r="I18" s="141" t="e">
        <f>SUMIFS(CALENDARIO!#REF!,CALENDARIO!C:C,Tabela3[[#This Row],[CATEGORIA]],CALENDARIO!J:J,Tabela3[[#This Row],[PROVA]],CALENDARIO!F:F,Tabela3[[#This Row],[EQUIPAS]],CALENDARIO!K:K,"REALIZADO")+SUMIFS(CALENDARIO!I:I,CALENDARIO!C:C,Tabela3[[#This Row],[CATEGORIA]],CALENDARIO!J:J,Tabela3[[#This Row],[PROVA]],CALENDARIO!#REF!,Tabela3[[#This Row],[EQUIPAS]],CALENDARIO!K:K,"REALIZADO")</f>
        <v>#REF!</v>
      </c>
      <c r="J18" s="141" t="e">
        <f>SUMIFS(CALENDARIO!I:I,CALENDARIO!C:C,Tabela3[[#This Row],[CATEGORIA]],CALENDARIO!J:J,Tabela3[[#This Row],[PROVA]],CALENDARIO!F:F,Tabela3[[#This Row],[EQUIPAS]],CALENDARIO!K:K,"REALIZADO")+SUMIFS(CALENDARIO!#REF!,CALENDARIO!C:C,Tabela3[[#This Row],[CATEGORIA]],CALENDARIO!J:J,Tabela3[[#This Row],[PROVA]],CALENDARIO!#REF!,Tabela3[[#This Row],[EQUIPAS]],CALENDARIO!K:K,"REALIZADO")</f>
        <v>#REF!</v>
      </c>
      <c r="K18" s="142" t="e">
        <f>Tabela3[[#This Row],[G.M]]-Tabela3[[#This Row],[G.S]]</f>
        <v>#REF!</v>
      </c>
    </row>
  </sheetData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locked="0" defaultSize="0" print="0" autoFill="0" autoPict="0" macro="[1]!actualizar">
                <anchor moveWithCells="1">
                  <from>
                    <xdr:col>0</xdr:col>
                    <xdr:colOff>0</xdr:colOff>
                    <xdr:row>0</xdr:row>
                    <xdr:rowOff>15240</xdr:rowOff>
                  </from>
                  <to>
                    <xdr:col>10</xdr:col>
                    <xdr:colOff>335280</xdr:colOff>
                    <xdr:row>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locked="0" defaultSize="0" print="0" autoFill="0" autoPict="0" macro="[1]!infantis">
                <anchor moveWithCells="1">
                  <from>
                    <xdr:col>0</xdr:col>
                    <xdr:colOff>0</xdr:colOff>
                    <xdr:row>2</xdr:row>
                    <xdr:rowOff>15240</xdr:rowOff>
                  </from>
                  <to>
                    <xdr:col>1</xdr:col>
                    <xdr:colOff>144780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1]!iniciados">
                <anchor moveWithCells="1">
                  <from>
                    <xdr:col>1</xdr:col>
                    <xdr:colOff>144780</xdr:colOff>
                    <xdr:row>2</xdr:row>
                    <xdr:rowOff>15240</xdr:rowOff>
                  </from>
                  <to>
                    <xdr:col>2</xdr:col>
                    <xdr:colOff>15240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Button 4">
              <controlPr defaultSize="0" print="0" autoFill="0" autoPict="0" macro="[1]!juniores">
                <anchor moveWithCells="1">
                  <from>
                    <xdr:col>2</xdr:col>
                    <xdr:colOff>15240</xdr:colOff>
                    <xdr:row>2</xdr:row>
                    <xdr:rowOff>15240</xdr:rowOff>
                  </from>
                  <to>
                    <xdr:col>2</xdr:col>
                    <xdr:colOff>876300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Button 5">
              <controlPr defaultSize="0" print="0" autoFill="0" autoPict="0" macro="[1]!todos">
                <anchor moveWithCells="1">
                  <from>
                    <xdr:col>2</xdr:col>
                    <xdr:colOff>876300</xdr:colOff>
                    <xdr:row>2</xdr:row>
                    <xdr:rowOff>15240</xdr:rowOff>
                  </from>
                  <to>
                    <xdr:col>3</xdr:col>
                    <xdr:colOff>480060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  <tableParts count="1"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A2:G16"/>
  <sheetViews>
    <sheetView workbookViewId="0">
      <selection activeCell="B13" sqref="B13"/>
    </sheetView>
  </sheetViews>
  <sheetFormatPr defaultRowHeight="14.4" x14ac:dyDescent="0.3"/>
  <cols>
    <col min="1" max="1" width="13.44140625" customWidth="1"/>
    <col min="2" max="2" width="21.88671875" bestFit="1" customWidth="1"/>
    <col min="3" max="3" width="13.88671875" customWidth="1"/>
    <col min="4" max="4" width="12" customWidth="1"/>
    <col min="5" max="5" width="23.33203125" customWidth="1"/>
    <col min="6" max="6" width="21.109375" customWidth="1"/>
    <col min="7" max="7" width="21.5546875" style="9" customWidth="1"/>
  </cols>
  <sheetData>
    <row r="2" spans="1:7" x14ac:dyDescent="0.3">
      <c r="A2" s="146" t="s">
        <v>2</v>
      </c>
      <c r="B2" s="143" t="s">
        <v>38</v>
      </c>
      <c r="C2" s="143" t="s">
        <v>40</v>
      </c>
      <c r="D2" s="143" t="s">
        <v>41</v>
      </c>
      <c r="E2" s="144" t="s">
        <v>42</v>
      </c>
      <c r="F2" s="144" t="s">
        <v>47</v>
      </c>
      <c r="G2" s="145" t="s">
        <v>48</v>
      </c>
    </row>
    <row r="3" spans="1:7" x14ac:dyDescent="0.3">
      <c r="A3" s="14" t="s">
        <v>6</v>
      </c>
      <c r="B3" s="1" t="s">
        <v>39</v>
      </c>
      <c r="C3" s="1">
        <v>1</v>
      </c>
      <c r="D3" s="1">
        <f>SUMIFS(CALENDARIO!N:N,CALENDARIO!C:C,PROVAS!A3,CALENDARIO!J:J,PROVAS!B3)</f>
        <v>0</v>
      </c>
      <c r="E3" s="8">
        <f>SUMIFS(CALENDARIO!N:N,CALENDARIO!C:C,PROVAS!A3,CALENDARIO!J:J,PROVAS!B3,CALENDARIO!K:K,"REALIZADO")</f>
        <v>0</v>
      </c>
      <c r="F3" s="1">
        <f>D3-E3</f>
        <v>0</v>
      </c>
      <c r="G3" s="31" t="str">
        <f>IF(F3=0,"PROVA CONLUÍDA","PROVA EM CURSO")</f>
        <v>PROVA CONLUÍDA</v>
      </c>
    </row>
    <row r="4" spans="1:7" x14ac:dyDescent="0.3">
      <c r="A4" s="14" t="s">
        <v>10</v>
      </c>
      <c r="B4" s="1" t="s">
        <v>39</v>
      </c>
      <c r="C4" s="1"/>
      <c r="D4" s="1">
        <f>SUMIFS(CALENDARIO!N:N,CALENDARIO!C:C,PROVAS!A4,CALENDARIO!J:J,PROVAS!B4)</f>
        <v>5</v>
      </c>
      <c r="E4" s="8">
        <f ca="1">SUMIFS(CALENDARIO!N:N,CALENDARIO!C:C,PROVAS!A4,CALENDARIO!J:J,PROVAS!B4,CALENDARIO!K:K,"REALIZADO")</f>
        <v>2</v>
      </c>
      <c r="F4" s="1">
        <f ca="1">D4-E4</f>
        <v>3</v>
      </c>
      <c r="G4" s="31" t="str">
        <f ca="1">IF(F4=0,"PROVA CONLUÍDA","PROVA EM CURSO")</f>
        <v>PROVA EM CURSO</v>
      </c>
    </row>
    <row r="5" spans="1:7" x14ac:dyDescent="0.3">
      <c r="A5" s="16" t="s">
        <v>12</v>
      </c>
      <c r="B5" s="17" t="s">
        <v>39</v>
      </c>
      <c r="C5" s="17"/>
      <c r="D5" s="17">
        <f>SUMIFS(CALENDARIO!N:N,CALENDARIO!C:C,PROVAS!A5,CALENDARIO!J:J,PROVAS!B5)</f>
        <v>3</v>
      </c>
      <c r="E5" s="32">
        <f ca="1">SUMIFS(CALENDARIO!N:N,CALENDARIO!C:C,PROVAS!A5,CALENDARIO!J:J,PROVAS!B5,CALENDARIO!K:K,"REALIZADO")</f>
        <v>1</v>
      </c>
      <c r="F5" s="17">
        <f ca="1">D5-E5</f>
        <v>2</v>
      </c>
      <c r="G5" s="33" t="str">
        <f ca="1">IF(F5=0,"PROVA CONLUÍDA","PROVA EM CURSO")</f>
        <v>PROVA EM CURSO</v>
      </c>
    </row>
    <row r="6" spans="1:7" x14ac:dyDescent="0.3">
      <c r="A6" s="16" t="s">
        <v>12</v>
      </c>
      <c r="B6" s="17" t="s">
        <v>58</v>
      </c>
      <c r="C6" s="17"/>
      <c r="D6" s="17">
        <v>4</v>
      </c>
      <c r="E6" s="32">
        <f ca="1">SUMIFS(CALENDARIO!N:N,CALENDARIO!C:C,PROVAS!A6,CALENDARIO!J:J,PROVAS!B6,CALENDARIO!K:K,"REALIZADO")</f>
        <v>0</v>
      </c>
      <c r="F6" s="17">
        <f ca="1">D6-E6</f>
        <v>4</v>
      </c>
      <c r="G6" s="33" t="str">
        <f ca="1">IF(F6=0,"PROVA CONLUÍDA","PROVA EM CURSO")</f>
        <v>PROVA EM CURSO</v>
      </c>
    </row>
    <row r="7" spans="1:7" x14ac:dyDescent="0.3">
      <c r="A7" s="14" t="s">
        <v>10</v>
      </c>
      <c r="B7" s="17" t="s">
        <v>58</v>
      </c>
      <c r="C7" s="1"/>
      <c r="D7" s="1">
        <v>4</v>
      </c>
      <c r="E7" s="8">
        <f ca="1">SUMIFS(CALENDARIO!N:N,CALENDARIO!C:C,PROVAS!A7,CALENDARIO!J:J,PROVAS!B7,CALENDARIO!K:K,"REALIZADO")</f>
        <v>0</v>
      </c>
      <c r="F7" s="1">
        <f t="shared" ref="F7:F8" ca="1" si="0">D7-E7</f>
        <v>4</v>
      </c>
      <c r="G7" s="31" t="str">
        <f t="shared" ref="G7:G8" ca="1" si="1">IF(F7=0,"PROVA CONLUÍDA","PROVA EM CURSO")</f>
        <v>PROVA EM CURSO</v>
      </c>
    </row>
    <row r="8" spans="1:7" x14ac:dyDescent="0.3">
      <c r="A8" s="14" t="s">
        <v>6</v>
      </c>
      <c r="B8" s="17" t="s">
        <v>58</v>
      </c>
      <c r="C8" s="17"/>
      <c r="D8" s="17">
        <v>4</v>
      </c>
      <c r="E8" s="32">
        <f>SUMIFS(CALENDARIO!N:N,CALENDARIO!C:C,PROVAS!A8,CALENDARIO!J:J,PROVAS!B8,CALENDARIO!K:K,"REALIZADO")</f>
        <v>0</v>
      </c>
      <c r="F8" s="17">
        <f t="shared" si="0"/>
        <v>4</v>
      </c>
      <c r="G8" s="33" t="str">
        <f t="shared" si="1"/>
        <v>PROVA EM CURSO</v>
      </c>
    </row>
    <row r="9" spans="1:7" x14ac:dyDescent="0.3">
      <c r="A9" s="16" t="s">
        <v>59</v>
      </c>
      <c r="B9" s="17" t="s">
        <v>39</v>
      </c>
      <c r="C9" s="17"/>
      <c r="D9" s="17">
        <v>4</v>
      </c>
      <c r="E9" s="32">
        <f ca="1">SUMIFS(CALENDARIO!N:N,CALENDARIO!C:C,PROVAS!A9,CALENDARIO!J:J,PROVAS!B9,CALENDARIO!K:K,"REALIZADO")</f>
        <v>0</v>
      </c>
      <c r="F9" s="17">
        <f ca="1">D9-E9</f>
        <v>4</v>
      </c>
      <c r="G9" s="33" t="str">
        <f ca="1">IF(F9=0,"PROVA CONLUÍDA","PROVA EM CURSO")</f>
        <v>PROVA EM CURSO</v>
      </c>
    </row>
    <row r="10" spans="1:7" x14ac:dyDescent="0.3">
      <c r="A10" s="16" t="s">
        <v>10</v>
      </c>
      <c r="B10" s="17" t="s">
        <v>75</v>
      </c>
      <c r="C10" s="17"/>
      <c r="D10" s="17">
        <f>SUMIFS(CALENDARIO!N:N,CALENDARIO!C:C,PROVAS!A10,CALENDARIO!J:J,PROVAS!B10)</f>
        <v>0</v>
      </c>
      <c r="E10" s="32">
        <f ca="1">SUMIFS(CALENDARIO!N:N,CALENDARIO!C:C,PROVAS!A10,CALENDARIO!J:J,PROVAS!B10,CALENDARIO!K:K,"REALIZADO")</f>
        <v>0</v>
      </c>
      <c r="F10" s="17">
        <f ca="1">D10-E10</f>
        <v>0</v>
      </c>
      <c r="G10" s="33" t="str">
        <f ca="1">IF(F10=0,"PROVA CONLUÍDA","PROVA EM CURSO")</f>
        <v>PROVA CONLUÍDA</v>
      </c>
    </row>
    <row r="11" spans="1:7" x14ac:dyDescent="0.3">
      <c r="A11" s="16" t="s">
        <v>87</v>
      </c>
      <c r="B11" s="17" t="s">
        <v>88</v>
      </c>
      <c r="C11" s="17"/>
      <c r="D11" s="17">
        <f>SUMIFS(CALENDARIO!N:N,CALENDARIO!C:C,PROVAS!A11,CALENDARIO!J:J,PROVAS!B11)</f>
        <v>0</v>
      </c>
      <c r="E11" s="32">
        <f>SUMIFS(CALENDARIO!N:N,CALENDARIO!C:C,PROVAS!A11,CALENDARIO!J:J,PROVAS!B11,CALENDARIO!K:K,"REALIZADO")</f>
        <v>0</v>
      </c>
      <c r="F11" s="17">
        <f>D11-E11</f>
        <v>0</v>
      </c>
      <c r="G11" s="33" t="str">
        <f>IF(F11=0,"PROVA CONLUÍDA","PROVA EM CURSO")</f>
        <v>PROVA CONLUÍDA</v>
      </c>
    </row>
    <row r="12" spans="1:7" x14ac:dyDescent="0.3">
      <c r="A12" s="14" t="s">
        <v>109</v>
      </c>
      <c r="B12" s="1" t="s">
        <v>117</v>
      </c>
      <c r="C12" s="1"/>
      <c r="D12" s="1">
        <f>SUMIFS(CALENDARIO!N:N,CALENDARIO!C:C,PROVAS!A12,CALENDARIO!J:J,PROVAS!B12)</f>
        <v>0</v>
      </c>
      <c r="E12" s="8">
        <f>SUMIFS(CALENDARIO!N:N,CALENDARIO!C:C,PROVAS!A12,CALENDARIO!J:J,PROVAS!B12,CALENDARIO!K:K,"REALIZADO")</f>
        <v>0</v>
      </c>
      <c r="F12" s="1">
        <f t="shared" ref="F12:F16" si="2">D12-E12</f>
        <v>0</v>
      </c>
      <c r="G12" s="31" t="str">
        <f t="shared" ref="G12:G16" si="3">IF(F12=0,"PROVA CONLUÍDA","PROVA EM CURSO")</f>
        <v>PROVA CONLUÍDA</v>
      </c>
    </row>
    <row r="13" spans="1:7" x14ac:dyDescent="0.3">
      <c r="A13" s="14"/>
      <c r="B13" s="1"/>
      <c r="C13" s="1"/>
      <c r="D13" s="1">
        <f>SUMIFS(CALENDARIO!N:N,CALENDARIO!C:C,PROVAS!A13,CALENDARIO!J:J,PROVAS!B13)</f>
        <v>0</v>
      </c>
      <c r="E13" s="8">
        <f>SUMIFS(CALENDARIO!N:N,CALENDARIO!C:C,PROVAS!A13,CALENDARIO!J:J,PROVAS!B13,CALENDARIO!K:K,"REALIZADO")</f>
        <v>0</v>
      </c>
      <c r="F13" s="1">
        <f t="shared" si="2"/>
        <v>0</v>
      </c>
      <c r="G13" s="31" t="str">
        <f t="shared" si="3"/>
        <v>PROVA CONLUÍDA</v>
      </c>
    </row>
    <row r="14" spans="1:7" x14ac:dyDescent="0.3">
      <c r="A14" s="14"/>
      <c r="B14" s="1"/>
      <c r="C14" s="1"/>
      <c r="D14" s="1">
        <f>SUMIFS(CALENDARIO!N:N,CALENDARIO!C:C,PROVAS!A14,CALENDARIO!J:J,PROVAS!B14)</f>
        <v>0</v>
      </c>
      <c r="E14" s="8">
        <f>SUMIFS(CALENDARIO!N:N,CALENDARIO!C:C,PROVAS!A14,CALENDARIO!J:J,PROVAS!B14,CALENDARIO!K:K,"REALIZADO")</f>
        <v>0</v>
      </c>
      <c r="F14" s="1">
        <f t="shared" si="2"/>
        <v>0</v>
      </c>
      <c r="G14" s="31" t="str">
        <f t="shared" si="3"/>
        <v>PROVA CONLUÍDA</v>
      </c>
    </row>
    <row r="15" spans="1:7" x14ac:dyDescent="0.3">
      <c r="A15" s="14"/>
      <c r="B15" s="1"/>
      <c r="C15" s="1"/>
      <c r="D15" s="1">
        <f>SUMIFS(CALENDARIO!N:N,CALENDARIO!C:C,PROVAS!A15,CALENDARIO!J:J,PROVAS!B15)</f>
        <v>0</v>
      </c>
      <c r="E15" s="8">
        <f>SUMIFS(CALENDARIO!N:N,CALENDARIO!C:C,PROVAS!A15,CALENDARIO!J:J,PROVAS!B15,CALENDARIO!K:K,"REALIZADO")</f>
        <v>0</v>
      </c>
      <c r="F15" s="1">
        <f t="shared" si="2"/>
        <v>0</v>
      </c>
      <c r="G15" s="31" t="str">
        <f t="shared" si="3"/>
        <v>PROVA CONLUÍDA</v>
      </c>
    </row>
    <row r="16" spans="1:7" x14ac:dyDescent="0.3">
      <c r="A16" s="16"/>
      <c r="B16" s="17"/>
      <c r="C16" s="17"/>
      <c r="D16" s="17">
        <f>SUMIFS(CALENDARIO!N:N,CALENDARIO!C:C,PROVAS!A16,CALENDARIO!J:J,PROVAS!B16)</f>
        <v>0</v>
      </c>
      <c r="E16" s="32">
        <f>SUMIFS(CALENDARIO!N:N,CALENDARIO!C:C,PROVAS!A16,CALENDARIO!J:J,PROVAS!B16,CALENDARIO!K:K,"REALIZADO")</f>
        <v>0</v>
      </c>
      <c r="F16" s="17">
        <f t="shared" si="2"/>
        <v>0</v>
      </c>
      <c r="G16" s="33" t="str">
        <f t="shared" si="3"/>
        <v>PROVA CONLUÍDA</v>
      </c>
    </row>
  </sheetData>
  <conditionalFormatting sqref="G3:G16">
    <cfRule type="containsText" dxfId="33" priority="3" operator="containsText" text="PROVA CONCLUÍDA">
      <formula>NOT(ISERROR(SEARCH("PROVA CONCLUÍDA",G3)))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9BCB986-400F-48E6-A4B6-CECCBFE23ABA}">
            <xm:f>NOT(ISERROR(SEARCH(Folha5!$A$7,G1)))</xm:f>
            <xm:f>Folha5!$A$7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36C4A71B-2F86-4985-8098-8935CBB4D790}">
            <xm:f>NOT(ISERROR(SEARCH(Folha5!$A$6,G1)))</xm:f>
            <xm:f>Folha5!$A$6</xm:f>
            <x14:dxf>
              <fill>
                <patternFill>
                  <bgColor rgb="FF92D050"/>
                </patternFill>
              </fill>
            </x14:dxf>
          </x14:cfRule>
          <xm:sqref>G1:G1048576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A1:C7"/>
  <sheetViews>
    <sheetView workbookViewId="0">
      <selection activeCell="A10" sqref="A10"/>
    </sheetView>
  </sheetViews>
  <sheetFormatPr defaultRowHeight="14.4" x14ac:dyDescent="0.3"/>
  <cols>
    <col min="1" max="1" width="17.33203125" bestFit="1" customWidth="1"/>
  </cols>
  <sheetData>
    <row r="1" spans="1:3" x14ac:dyDescent="0.3">
      <c r="A1" s="4" t="s">
        <v>43</v>
      </c>
      <c r="C1" t="s">
        <v>44</v>
      </c>
    </row>
    <row r="2" spans="1:3" x14ac:dyDescent="0.3">
      <c r="A2" t="s">
        <v>45</v>
      </c>
    </row>
    <row r="3" spans="1:3" x14ac:dyDescent="0.3">
      <c r="A3" t="s">
        <v>46</v>
      </c>
    </row>
    <row r="6" spans="1:3" x14ac:dyDescent="0.3">
      <c r="A6" t="s">
        <v>45</v>
      </c>
    </row>
    <row r="7" spans="1:3" x14ac:dyDescent="0.3">
      <c r="A7" t="s">
        <v>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AR34"/>
  <sheetViews>
    <sheetView showGridLines="0" zoomScale="70" zoomScaleNormal="70" workbookViewId="0">
      <selection activeCell="AT11" sqref="AT11"/>
    </sheetView>
  </sheetViews>
  <sheetFormatPr defaultColWidth="9.109375" defaultRowHeight="14.4" x14ac:dyDescent="0.3"/>
  <cols>
    <col min="1" max="1" width="3.88671875" style="36" bestFit="1" customWidth="1"/>
    <col min="2" max="4" width="3.5546875" style="36" bestFit="1" customWidth="1"/>
    <col min="5" max="5" width="0.88671875" style="37" customWidth="1"/>
    <col min="6" max="8" width="3.5546875" style="36" bestFit="1" customWidth="1"/>
    <col min="9" max="9" width="3.5546875" style="36" customWidth="1"/>
    <col min="10" max="10" width="0.88671875" style="37" customWidth="1"/>
    <col min="11" max="13" width="3.5546875" style="36" bestFit="1" customWidth="1"/>
    <col min="14" max="14" width="3.5546875" style="36" customWidth="1"/>
    <col min="15" max="15" width="0.88671875" style="37" customWidth="1"/>
    <col min="16" max="18" width="3.5546875" style="36" bestFit="1" customWidth="1"/>
    <col min="19" max="19" width="3.5546875" style="36" customWidth="1"/>
    <col min="20" max="20" width="0.88671875" style="37" customWidth="1"/>
    <col min="21" max="23" width="3.5546875" style="36" bestFit="1" customWidth="1"/>
    <col min="24" max="24" width="3.5546875" style="36" customWidth="1"/>
    <col min="25" max="25" width="0.88671875" style="37" customWidth="1"/>
    <col min="26" max="26" width="3.5546875" style="36" bestFit="1" customWidth="1"/>
    <col min="27" max="27" width="3.6640625" style="36" customWidth="1"/>
    <col min="28" max="28" width="3.5546875" style="36" bestFit="1" customWidth="1"/>
    <col min="29" max="29" width="3.5546875" style="36" customWidth="1"/>
    <col min="30" max="30" width="0.88671875" style="37" customWidth="1"/>
    <col min="31" max="31" width="3.5546875" style="36" customWidth="1"/>
    <col min="32" max="32" width="5.109375" style="36" customWidth="1"/>
    <col min="33" max="33" width="3.5546875" style="36" bestFit="1" customWidth="1"/>
    <col min="34" max="34" width="3.5546875" style="36" customWidth="1"/>
    <col min="35" max="35" width="0.88671875" style="37" customWidth="1"/>
    <col min="36" max="37" width="3.5546875" style="36" bestFit="1" customWidth="1"/>
    <col min="38" max="38" width="5.33203125" style="36" customWidth="1"/>
    <col min="39" max="39" width="3.88671875" style="36" bestFit="1" customWidth="1"/>
    <col min="40" max="40" width="0.88671875" style="37" customWidth="1"/>
    <col min="41" max="43" width="3.5546875" style="36" bestFit="1" customWidth="1"/>
    <col min="44" max="44" width="3.88671875" style="36" bestFit="1" customWidth="1"/>
    <col min="45" max="16384" width="9.109375" style="36"/>
  </cols>
  <sheetData>
    <row r="1" spans="1:44" x14ac:dyDescent="0.3">
      <c r="A1" s="37"/>
      <c r="B1" s="172">
        <v>41913</v>
      </c>
      <c r="C1" s="173"/>
      <c r="D1" s="174"/>
      <c r="E1" s="38"/>
      <c r="F1" s="172">
        <v>41944</v>
      </c>
      <c r="G1" s="173"/>
      <c r="H1" s="173"/>
      <c r="I1" s="174"/>
      <c r="J1" s="38"/>
      <c r="K1" s="172">
        <v>41974</v>
      </c>
      <c r="L1" s="173"/>
      <c r="M1" s="173"/>
      <c r="N1" s="174"/>
      <c r="O1" s="38"/>
      <c r="P1" s="172">
        <v>42005</v>
      </c>
      <c r="Q1" s="173"/>
      <c r="R1" s="173"/>
      <c r="S1" s="174"/>
      <c r="T1" s="38"/>
      <c r="U1" s="172">
        <v>42036</v>
      </c>
      <c r="V1" s="173"/>
      <c r="W1" s="173"/>
      <c r="X1" s="174"/>
      <c r="Y1" s="38"/>
      <c r="Z1" s="172">
        <v>42064</v>
      </c>
      <c r="AA1" s="173"/>
      <c r="AB1" s="173"/>
      <c r="AC1" s="174"/>
      <c r="AD1" s="38"/>
      <c r="AE1" s="172">
        <v>42095</v>
      </c>
      <c r="AF1" s="173"/>
      <c r="AG1" s="173"/>
      <c r="AH1" s="174"/>
      <c r="AI1" s="38"/>
      <c r="AJ1" s="172">
        <v>42125</v>
      </c>
      <c r="AK1" s="173"/>
      <c r="AL1" s="173"/>
      <c r="AM1" s="174"/>
      <c r="AN1" s="38"/>
      <c r="AO1" s="172">
        <v>42156</v>
      </c>
      <c r="AP1" s="173"/>
      <c r="AQ1" s="173"/>
      <c r="AR1" s="174"/>
    </row>
    <row r="2" spans="1:44" ht="49.5" customHeight="1" thickBot="1" x14ac:dyDescent="0.35">
      <c r="A2" s="37"/>
      <c r="B2" s="60" t="s">
        <v>62</v>
      </c>
      <c r="C2" s="61" t="s">
        <v>63</v>
      </c>
      <c r="D2" s="62" t="s">
        <v>64</v>
      </c>
      <c r="E2" s="41"/>
      <c r="F2" s="60" t="s">
        <v>62</v>
      </c>
      <c r="G2" s="61" t="s">
        <v>63</v>
      </c>
      <c r="H2" s="63" t="s">
        <v>64</v>
      </c>
      <c r="I2" s="64" t="s">
        <v>59</v>
      </c>
      <c r="J2" s="43"/>
      <c r="K2" s="60" t="s">
        <v>62</v>
      </c>
      <c r="L2" s="61" t="s">
        <v>63</v>
      </c>
      <c r="M2" s="63" t="s">
        <v>64</v>
      </c>
      <c r="N2" s="64" t="s">
        <v>59</v>
      </c>
      <c r="O2" s="43"/>
      <c r="P2" s="60" t="s">
        <v>62</v>
      </c>
      <c r="Q2" s="61" t="s">
        <v>63</v>
      </c>
      <c r="R2" s="63" t="s">
        <v>64</v>
      </c>
      <c r="S2" s="64" t="s">
        <v>59</v>
      </c>
      <c r="T2" s="43"/>
      <c r="U2" s="60" t="s">
        <v>62</v>
      </c>
      <c r="V2" s="61" t="s">
        <v>63</v>
      </c>
      <c r="W2" s="63" t="s">
        <v>64</v>
      </c>
      <c r="X2" s="65" t="s">
        <v>59</v>
      </c>
      <c r="Y2" s="44"/>
      <c r="Z2" s="60" t="s">
        <v>62</v>
      </c>
      <c r="AA2" s="61" t="s">
        <v>63</v>
      </c>
      <c r="AB2" s="63" t="s">
        <v>64</v>
      </c>
      <c r="AC2" s="65" t="s">
        <v>59</v>
      </c>
      <c r="AD2" s="44"/>
      <c r="AE2" s="60" t="s">
        <v>62</v>
      </c>
      <c r="AF2" s="61" t="s">
        <v>63</v>
      </c>
      <c r="AG2" s="63" t="s">
        <v>64</v>
      </c>
      <c r="AH2" s="64" t="s">
        <v>59</v>
      </c>
      <c r="AI2" s="43"/>
      <c r="AJ2" s="60" t="s">
        <v>62</v>
      </c>
      <c r="AK2" s="61" t="s">
        <v>63</v>
      </c>
      <c r="AL2" s="63" t="s">
        <v>64</v>
      </c>
      <c r="AM2" s="65" t="s">
        <v>59</v>
      </c>
      <c r="AN2" s="44"/>
      <c r="AO2" s="60" t="s">
        <v>62</v>
      </c>
      <c r="AP2" s="61" t="s">
        <v>63</v>
      </c>
      <c r="AQ2" s="63" t="s">
        <v>64</v>
      </c>
      <c r="AR2" s="65" t="s">
        <v>64</v>
      </c>
    </row>
    <row r="3" spans="1:44" s="37" customFormat="1" ht="9.75" customHeight="1" thickBot="1" x14ac:dyDescent="0.35">
      <c r="B3" s="43"/>
      <c r="C3" s="43"/>
      <c r="D3" s="41"/>
      <c r="E3" s="41"/>
      <c r="F3" s="43"/>
      <c r="G3" s="43"/>
      <c r="H3" s="41"/>
      <c r="I3" s="43"/>
      <c r="J3" s="43"/>
      <c r="K3" s="43"/>
      <c r="L3" s="43"/>
      <c r="M3" s="41"/>
      <c r="N3" s="43"/>
      <c r="O3" s="43"/>
      <c r="P3" s="43"/>
      <c r="Q3" s="43"/>
      <c r="R3" s="41"/>
      <c r="S3" s="43"/>
      <c r="T3" s="43"/>
      <c r="U3" s="43"/>
      <c r="V3" s="43"/>
      <c r="W3" s="41"/>
      <c r="X3" s="44"/>
      <c r="Y3" s="44"/>
      <c r="Z3" s="43"/>
      <c r="AA3" s="43"/>
      <c r="AB3" s="41"/>
      <c r="AC3" s="44"/>
      <c r="AD3" s="44"/>
      <c r="AE3" s="43"/>
      <c r="AF3" s="43"/>
      <c r="AG3" s="41"/>
      <c r="AH3" s="43"/>
      <c r="AI3" s="43"/>
      <c r="AJ3" s="43"/>
      <c r="AK3" s="43"/>
      <c r="AL3" s="41"/>
      <c r="AM3" s="44"/>
      <c r="AN3" s="44"/>
      <c r="AO3" s="43"/>
      <c r="AP3" s="43"/>
      <c r="AQ3" s="41"/>
      <c r="AR3" s="44"/>
    </row>
    <row r="4" spans="1:44" ht="15" customHeight="1" x14ac:dyDescent="0.3">
      <c r="A4" s="57">
        <v>1</v>
      </c>
      <c r="B4" s="66"/>
      <c r="C4" s="66"/>
      <c r="D4" s="67"/>
      <c r="F4" s="197" t="s">
        <v>65</v>
      </c>
      <c r="G4" s="190" t="s">
        <v>65</v>
      </c>
      <c r="H4" s="188" t="s">
        <v>65</v>
      </c>
      <c r="I4" s="68"/>
      <c r="J4" s="43"/>
      <c r="K4" s="197" t="s">
        <v>66</v>
      </c>
      <c r="L4" s="190" t="s">
        <v>66</v>
      </c>
      <c r="M4" s="227"/>
      <c r="N4" s="175" t="s">
        <v>65</v>
      </c>
      <c r="O4" s="44"/>
      <c r="P4" s="186" t="s">
        <v>67</v>
      </c>
      <c r="Q4" s="187"/>
      <c r="R4" s="187"/>
      <c r="S4" s="224" t="s">
        <v>67</v>
      </c>
      <c r="T4" s="70"/>
      <c r="U4" s="197" t="s">
        <v>74</v>
      </c>
      <c r="V4" s="190" t="s">
        <v>74</v>
      </c>
      <c r="W4" s="188" t="s">
        <v>74</v>
      </c>
      <c r="X4" s="175" t="s">
        <v>66</v>
      </c>
      <c r="Y4" s="44"/>
      <c r="Z4" s="197" t="s">
        <v>74</v>
      </c>
      <c r="AA4" s="190" t="s">
        <v>74</v>
      </c>
      <c r="AB4" s="188" t="s">
        <v>74</v>
      </c>
      <c r="AC4" s="175" t="s">
        <v>66</v>
      </c>
      <c r="AD4" s="44"/>
      <c r="AE4" s="69"/>
      <c r="AF4" s="66"/>
      <c r="AG4" s="193"/>
      <c r="AH4" s="67"/>
      <c r="AJ4" s="197" t="s">
        <v>79</v>
      </c>
      <c r="AK4" s="190" t="s">
        <v>79</v>
      </c>
      <c r="AL4" s="188" t="s">
        <v>79</v>
      </c>
      <c r="AM4" s="175" t="s">
        <v>80</v>
      </c>
      <c r="AN4" s="44"/>
      <c r="AO4" s="69"/>
      <c r="AP4" s="66"/>
      <c r="AQ4" s="66"/>
      <c r="AR4" s="175" t="s">
        <v>80</v>
      </c>
    </row>
    <row r="5" spans="1:44" x14ac:dyDescent="0.3">
      <c r="A5" s="58">
        <v>2</v>
      </c>
      <c r="B5" s="37"/>
      <c r="C5" s="37"/>
      <c r="D5" s="46"/>
      <c r="F5" s="195"/>
      <c r="G5" s="191"/>
      <c r="H5" s="179"/>
      <c r="I5" s="47"/>
      <c r="J5" s="43"/>
      <c r="K5" s="195"/>
      <c r="L5" s="191"/>
      <c r="M5" s="213"/>
      <c r="N5" s="176"/>
      <c r="O5" s="44"/>
      <c r="P5" s="180"/>
      <c r="Q5" s="181"/>
      <c r="R5" s="181"/>
      <c r="S5" s="225"/>
      <c r="T5" s="70"/>
      <c r="U5" s="195"/>
      <c r="V5" s="191"/>
      <c r="W5" s="179"/>
      <c r="X5" s="176"/>
      <c r="Y5" s="44"/>
      <c r="Z5" s="195"/>
      <c r="AA5" s="191"/>
      <c r="AB5" s="179"/>
      <c r="AC5" s="176"/>
      <c r="AD5" s="44"/>
      <c r="AE5" s="45"/>
      <c r="AF5" s="37"/>
      <c r="AG5" s="194"/>
      <c r="AH5" s="46"/>
      <c r="AJ5" s="195"/>
      <c r="AK5" s="191"/>
      <c r="AL5" s="179"/>
      <c r="AM5" s="176"/>
      <c r="AN5" s="44"/>
      <c r="AO5" s="45"/>
      <c r="AP5" s="37"/>
      <c r="AQ5" s="37"/>
      <c r="AR5" s="176"/>
    </row>
    <row r="6" spans="1:44" x14ac:dyDescent="0.3">
      <c r="A6" s="58">
        <v>3</v>
      </c>
      <c r="B6" s="37"/>
      <c r="C6" s="37"/>
      <c r="D6" s="46"/>
      <c r="F6" s="195"/>
      <c r="G6" s="191"/>
      <c r="H6" s="179"/>
      <c r="I6" s="47"/>
      <c r="J6" s="43"/>
      <c r="K6" s="195"/>
      <c r="L6" s="191"/>
      <c r="M6" s="213"/>
      <c r="N6" s="176"/>
      <c r="O6" s="44"/>
      <c r="P6" s="180"/>
      <c r="Q6" s="181"/>
      <c r="R6" s="181"/>
      <c r="S6" s="225"/>
      <c r="T6" s="70"/>
      <c r="U6" s="195"/>
      <c r="V6" s="191"/>
      <c r="W6" s="179"/>
      <c r="X6" s="176"/>
      <c r="Y6" s="44"/>
      <c r="Z6" s="195"/>
      <c r="AA6" s="191"/>
      <c r="AB6" s="179"/>
      <c r="AC6" s="176"/>
      <c r="AD6" s="44"/>
      <c r="AE6" s="202" t="s">
        <v>73</v>
      </c>
      <c r="AF6" s="203"/>
      <c r="AG6" s="203"/>
      <c r="AH6" s="52"/>
      <c r="AI6" s="40"/>
      <c r="AJ6" s="195"/>
      <c r="AK6" s="191"/>
      <c r="AL6" s="179"/>
      <c r="AM6" s="176"/>
      <c r="AN6" s="44"/>
      <c r="AO6" s="45"/>
      <c r="AP6" s="37"/>
      <c r="AQ6" s="37"/>
      <c r="AR6" s="176"/>
    </row>
    <row r="7" spans="1:44" x14ac:dyDescent="0.3">
      <c r="A7" s="58">
        <v>4</v>
      </c>
      <c r="B7" s="37"/>
      <c r="C7" s="37"/>
      <c r="D7" s="46"/>
      <c r="F7" s="195"/>
      <c r="G7" s="191"/>
      <c r="H7" s="179"/>
      <c r="I7" s="47"/>
      <c r="J7" s="43"/>
      <c r="K7" s="195"/>
      <c r="L7" s="191"/>
      <c r="M7" s="213"/>
      <c r="N7" s="176"/>
      <c r="O7" s="44"/>
      <c r="P7" s="180"/>
      <c r="Q7" s="181"/>
      <c r="R7" s="181"/>
      <c r="S7" s="225"/>
      <c r="T7" s="70"/>
      <c r="U7" s="195"/>
      <c r="V7" s="191"/>
      <c r="W7" s="179"/>
      <c r="X7" s="176"/>
      <c r="Y7" s="44"/>
      <c r="Z7" s="195"/>
      <c r="AA7" s="191"/>
      <c r="AB7" s="179"/>
      <c r="AC7" s="176"/>
      <c r="AD7" s="44"/>
      <c r="AE7" s="202"/>
      <c r="AF7" s="203"/>
      <c r="AG7" s="203"/>
      <c r="AH7" s="52"/>
      <c r="AI7" s="40"/>
      <c r="AJ7" s="195"/>
      <c r="AK7" s="191"/>
      <c r="AL7" s="179"/>
      <c r="AM7" s="176"/>
      <c r="AN7" s="44"/>
      <c r="AO7" s="45"/>
      <c r="AP7" s="37"/>
      <c r="AQ7" s="37"/>
      <c r="AR7" s="176"/>
    </row>
    <row r="8" spans="1:44" x14ac:dyDescent="0.3">
      <c r="A8" s="58">
        <v>5</v>
      </c>
      <c r="B8" s="37"/>
      <c r="C8" s="37"/>
      <c r="D8" s="46"/>
      <c r="F8" s="195"/>
      <c r="G8" s="191"/>
      <c r="H8" s="179"/>
      <c r="I8" s="47"/>
      <c r="J8" s="43"/>
      <c r="K8" s="195"/>
      <c r="L8" s="191"/>
      <c r="M8" s="213"/>
      <c r="N8" s="176"/>
      <c r="O8" s="44"/>
      <c r="P8" s="180"/>
      <c r="Q8" s="181"/>
      <c r="R8" s="181"/>
      <c r="S8" s="225"/>
      <c r="T8" s="70"/>
      <c r="U8" s="195"/>
      <c r="V8" s="191"/>
      <c r="W8" s="179"/>
      <c r="X8" s="176"/>
      <c r="Y8" s="44"/>
      <c r="Z8" s="195"/>
      <c r="AA8" s="191"/>
      <c r="AB8" s="179"/>
      <c r="AC8" s="176"/>
      <c r="AD8" s="44"/>
      <c r="AE8" s="202"/>
      <c r="AF8" s="203"/>
      <c r="AG8" s="203"/>
      <c r="AH8" s="52"/>
      <c r="AI8" s="40"/>
      <c r="AJ8" s="195"/>
      <c r="AK8" s="191"/>
      <c r="AL8" s="179"/>
      <c r="AM8" s="176"/>
      <c r="AN8" s="44"/>
      <c r="AO8" s="45"/>
      <c r="AP8" s="37"/>
      <c r="AQ8" s="37"/>
      <c r="AR8" s="176"/>
    </row>
    <row r="9" spans="1:44" x14ac:dyDescent="0.3">
      <c r="A9" s="58">
        <v>6</v>
      </c>
      <c r="B9" s="37"/>
      <c r="C9" s="37"/>
      <c r="D9" s="46"/>
      <c r="F9" s="195"/>
      <c r="G9" s="191"/>
      <c r="H9" s="179"/>
      <c r="I9" s="47"/>
      <c r="J9" s="43"/>
      <c r="K9" s="195"/>
      <c r="L9" s="191"/>
      <c r="M9" s="213"/>
      <c r="N9" s="176"/>
      <c r="O9" s="44"/>
      <c r="P9" s="195" t="s">
        <v>66</v>
      </c>
      <c r="Q9" s="191" t="s">
        <v>66</v>
      </c>
      <c r="R9" s="179" t="s">
        <v>66</v>
      </c>
      <c r="S9" s="225"/>
      <c r="T9" s="70"/>
      <c r="U9" s="195"/>
      <c r="V9" s="191"/>
      <c r="W9" s="179"/>
      <c r="X9" s="176"/>
      <c r="Y9" s="44"/>
      <c r="Z9" s="195"/>
      <c r="AA9" s="191"/>
      <c r="AB9" s="179"/>
      <c r="AC9" s="176"/>
      <c r="AD9" s="44"/>
      <c r="AE9" s="45"/>
      <c r="AF9" s="37"/>
      <c r="AG9" s="179" t="s">
        <v>79</v>
      </c>
      <c r="AH9" s="53"/>
      <c r="AI9" s="41"/>
      <c r="AJ9" s="195"/>
      <c r="AK9" s="191"/>
      <c r="AL9" s="179"/>
      <c r="AM9" s="176"/>
      <c r="AN9" s="44"/>
      <c r="AO9" s="45"/>
      <c r="AP9" s="37"/>
      <c r="AQ9" s="37"/>
      <c r="AR9" s="176"/>
    </row>
    <row r="10" spans="1:44" x14ac:dyDescent="0.3">
      <c r="A10" s="58">
        <v>7</v>
      </c>
      <c r="B10" s="37"/>
      <c r="C10" s="37"/>
      <c r="D10" s="46"/>
      <c r="F10" s="195"/>
      <c r="G10" s="191"/>
      <c r="H10" s="179"/>
      <c r="I10" s="47"/>
      <c r="J10" s="43"/>
      <c r="K10" s="195"/>
      <c r="L10" s="191"/>
      <c r="M10" s="213"/>
      <c r="N10" s="176"/>
      <c r="O10" s="44"/>
      <c r="P10" s="195"/>
      <c r="Q10" s="191"/>
      <c r="R10" s="179"/>
      <c r="S10" s="225"/>
      <c r="T10" s="70"/>
      <c r="U10" s="195"/>
      <c r="V10" s="191"/>
      <c r="W10" s="179"/>
      <c r="X10" s="176"/>
      <c r="Y10" s="44"/>
      <c r="Z10" s="195"/>
      <c r="AA10" s="191"/>
      <c r="AB10" s="179"/>
      <c r="AC10" s="176"/>
      <c r="AD10" s="44"/>
      <c r="AE10" s="45"/>
      <c r="AF10" s="37"/>
      <c r="AG10" s="179"/>
      <c r="AH10" s="53"/>
      <c r="AI10" s="41"/>
      <c r="AJ10" s="195"/>
      <c r="AK10" s="191"/>
      <c r="AL10" s="179"/>
      <c r="AM10" s="176"/>
      <c r="AN10" s="44"/>
      <c r="AO10" s="45"/>
      <c r="AP10" s="37"/>
      <c r="AQ10" s="37"/>
      <c r="AR10" s="55"/>
    </row>
    <row r="11" spans="1:44" ht="15" customHeight="1" x14ac:dyDescent="0.3">
      <c r="A11" s="58">
        <v>8</v>
      </c>
      <c r="B11" s="37"/>
      <c r="C11" s="37"/>
      <c r="D11" s="46"/>
      <c r="F11" s="195"/>
      <c r="G11" s="191"/>
      <c r="H11" s="179"/>
      <c r="I11" s="47"/>
      <c r="J11" s="43"/>
      <c r="K11" s="195"/>
      <c r="L11" s="191"/>
      <c r="M11" s="213"/>
      <c r="N11" s="176"/>
      <c r="O11" s="44"/>
      <c r="P11" s="195"/>
      <c r="Q11" s="191"/>
      <c r="R11" s="179"/>
      <c r="S11" s="225"/>
      <c r="T11" s="70"/>
      <c r="U11" s="198" t="s">
        <v>68</v>
      </c>
      <c r="V11" s="199"/>
      <c r="W11" s="179"/>
      <c r="X11" s="176"/>
      <c r="Y11" s="44"/>
      <c r="Z11" s="198" t="s">
        <v>68</v>
      </c>
      <c r="AA11" s="199"/>
      <c r="AB11" s="179"/>
      <c r="AC11" s="176"/>
      <c r="AD11" s="44"/>
      <c r="AE11" s="45"/>
      <c r="AF11" s="37"/>
      <c r="AG11" s="179"/>
      <c r="AH11" s="53"/>
      <c r="AI11" s="41"/>
      <c r="AJ11" s="195"/>
      <c r="AK11" s="191"/>
      <c r="AL11" s="179"/>
      <c r="AM11" s="176"/>
      <c r="AN11" s="44"/>
      <c r="AO11" s="45"/>
      <c r="AP11" s="37"/>
      <c r="AQ11" s="37"/>
      <c r="AR11" s="55"/>
    </row>
    <row r="12" spans="1:44" ht="15" customHeight="1" x14ac:dyDescent="0.3">
      <c r="A12" s="58">
        <v>9</v>
      </c>
      <c r="B12" s="37"/>
      <c r="C12" s="37"/>
      <c r="D12" s="46"/>
      <c r="F12" s="195"/>
      <c r="G12" s="191"/>
      <c r="H12" s="179"/>
      <c r="I12" s="47"/>
      <c r="J12" s="43"/>
      <c r="K12" s="195"/>
      <c r="L12" s="191"/>
      <c r="M12" s="213"/>
      <c r="N12" s="176"/>
      <c r="O12" s="44"/>
      <c r="P12" s="195"/>
      <c r="Q12" s="191"/>
      <c r="R12" s="179"/>
      <c r="S12" s="225"/>
      <c r="T12" s="70"/>
      <c r="U12" s="198"/>
      <c r="V12" s="199"/>
      <c r="W12" s="179"/>
      <c r="X12" s="176"/>
      <c r="Y12" s="44"/>
      <c r="Z12" s="198"/>
      <c r="AA12" s="199"/>
      <c r="AB12" s="179"/>
      <c r="AC12" s="176"/>
      <c r="AD12" s="44"/>
      <c r="AE12" s="45"/>
      <c r="AF12" s="37"/>
      <c r="AG12" s="179"/>
      <c r="AH12" s="53"/>
      <c r="AI12" s="41"/>
      <c r="AJ12" s="195"/>
      <c r="AK12" s="191"/>
      <c r="AL12" s="37"/>
      <c r="AM12" s="176"/>
      <c r="AN12" s="44"/>
      <c r="AO12" s="45"/>
      <c r="AP12" s="37"/>
      <c r="AQ12" s="37"/>
      <c r="AR12" s="55"/>
    </row>
    <row r="13" spans="1:44" ht="15" customHeight="1" x14ac:dyDescent="0.3">
      <c r="A13" s="58">
        <v>10</v>
      </c>
      <c r="B13" s="37"/>
      <c r="C13" s="37"/>
      <c r="D13" s="46"/>
      <c r="F13" s="195"/>
      <c r="G13" s="191"/>
      <c r="H13" s="179"/>
      <c r="I13" s="47"/>
      <c r="J13" s="43"/>
      <c r="K13" s="195"/>
      <c r="L13" s="191"/>
      <c r="M13" s="213"/>
      <c r="N13" s="176"/>
      <c r="O13" s="44"/>
      <c r="P13" s="195"/>
      <c r="Q13" s="191"/>
      <c r="R13" s="179"/>
      <c r="S13" s="48"/>
      <c r="T13" s="42"/>
      <c r="U13" s="198"/>
      <c r="V13" s="199"/>
      <c r="W13" s="179"/>
      <c r="X13" s="176"/>
      <c r="Y13" s="44"/>
      <c r="Z13" s="198"/>
      <c r="AA13" s="199"/>
      <c r="AB13" s="179"/>
      <c r="AC13" s="176"/>
      <c r="AD13" s="44"/>
      <c r="AE13" s="45"/>
      <c r="AF13" s="37"/>
      <c r="AG13" s="179"/>
      <c r="AH13" s="53"/>
      <c r="AI13" s="41"/>
      <c r="AJ13" s="54"/>
      <c r="AK13" s="37"/>
      <c r="AL13" s="37"/>
      <c r="AM13" s="176"/>
      <c r="AN13" s="44"/>
      <c r="AO13" s="45"/>
      <c r="AP13" s="37"/>
      <c r="AQ13" s="37"/>
      <c r="AR13" s="55"/>
    </row>
    <row r="14" spans="1:44" ht="15" customHeight="1" x14ac:dyDescent="0.3">
      <c r="A14" s="58">
        <v>11</v>
      </c>
      <c r="B14" s="37"/>
      <c r="C14" s="37"/>
      <c r="D14" s="46"/>
      <c r="F14" s="195"/>
      <c r="G14" s="191"/>
      <c r="H14" s="179"/>
      <c r="I14" s="47"/>
      <c r="J14" s="43"/>
      <c r="K14" s="195"/>
      <c r="L14" s="191"/>
      <c r="M14" s="213"/>
      <c r="N14" s="176"/>
      <c r="O14" s="44"/>
      <c r="P14" s="195"/>
      <c r="Q14" s="191"/>
      <c r="R14" s="179"/>
      <c r="S14" s="228"/>
      <c r="T14" s="43"/>
      <c r="U14" s="198"/>
      <c r="V14" s="199"/>
      <c r="W14" s="179"/>
      <c r="X14" s="176"/>
      <c r="Y14" s="44"/>
      <c r="Z14" s="198"/>
      <c r="AA14" s="199"/>
      <c r="AB14" s="179"/>
      <c r="AC14" s="176"/>
      <c r="AD14" s="44"/>
      <c r="AE14" s="195" t="s">
        <v>79</v>
      </c>
      <c r="AF14" s="191" t="s">
        <v>79</v>
      </c>
      <c r="AG14" s="179"/>
      <c r="AH14" s="53"/>
      <c r="AI14" s="41"/>
      <c r="AJ14" s="54"/>
      <c r="AK14" s="37"/>
      <c r="AL14" s="37"/>
      <c r="AM14" s="176"/>
      <c r="AN14" s="44"/>
      <c r="AO14" s="45"/>
      <c r="AP14" s="37"/>
      <c r="AQ14" s="37"/>
      <c r="AR14" s="55"/>
    </row>
    <row r="15" spans="1:44" x14ac:dyDescent="0.3">
      <c r="A15" s="58">
        <v>12</v>
      </c>
      <c r="B15" s="37"/>
      <c r="C15" s="37"/>
      <c r="D15" s="46"/>
      <c r="F15" s="195"/>
      <c r="G15" s="191"/>
      <c r="H15" s="179"/>
      <c r="I15" s="47"/>
      <c r="J15" s="43"/>
      <c r="K15" s="195"/>
      <c r="L15" s="191"/>
      <c r="M15" s="213"/>
      <c r="N15" s="176"/>
      <c r="O15" s="44"/>
      <c r="P15" s="195"/>
      <c r="Q15" s="191"/>
      <c r="R15" s="179"/>
      <c r="S15" s="228"/>
      <c r="T15" s="43"/>
      <c r="U15" s="198"/>
      <c r="V15" s="199"/>
      <c r="W15" s="179"/>
      <c r="X15" s="176"/>
      <c r="Y15" s="44"/>
      <c r="Z15" s="198"/>
      <c r="AA15" s="199"/>
      <c r="AB15" s="179"/>
      <c r="AC15" s="176"/>
      <c r="AD15" s="44"/>
      <c r="AE15" s="195"/>
      <c r="AF15" s="191"/>
      <c r="AG15" s="179"/>
      <c r="AH15" s="53"/>
      <c r="AI15" s="41"/>
      <c r="AJ15" s="54"/>
      <c r="AK15" s="37"/>
      <c r="AL15" s="37"/>
      <c r="AM15" s="176"/>
      <c r="AN15" s="44"/>
      <c r="AO15" s="45"/>
      <c r="AP15" s="37"/>
      <c r="AQ15" s="37"/>
      <c r="AR15" s="55"/>
    </row>
    <row r="16" spans="1:44" ht="15" customHeight="1" x14ac:dyDescent="0.3">
      <c r="A16" s="58">
        <v>13</v>
      </c>
      <c r="B16" s="37"/>
      <c r="C16" s="37"/>
      <c r="D16" s="46"/>
      <c r="F16" s="195"/>
      <c r="G16" s="191"/>
      <c r="H16" s="179"/>
      <c r="I16" s="47"/>
      <c r="J16" s="43"/>
      <c r="K16" s="198" t="s">
        <v>68</v>
      </c>
      <c r="L16" s="199"/>
      <c r="M16" s="179" t="s">
        <v>66</v>
      </c>
      <c r="N16" s="176"/>
      <c r="O16" s="44"/>
      <c r="P16" s="195"/>
      <c r="Q16" s="191"/>
      <c r="R16" s="179"/>
      <c r="S16" s="228"/>
      <c r="T16" s="43"/>
      <c r="U16" s="198"/>
      <c r="V16" s="199"/>
      <c r="W16" s="179"/>
      <c r="X16" s="176"/>
      <c r="Y16" s="44"/>
      <c r="Z16" s="226" t="s">
        <v>69</v>
      </c>
      <c r="AA16" s="219"/>
      <c r="AB16" s="179"/>
      <c r="AC16" s="176"/>
      <c r="AD16" s="44"/>
      <c r="AE16" s="195"/>
      <c r="AF16" s="191"/>
      <c r="AG16" s="179"/>
      <c r="AH16" s="53"/>
      <c r="AI16" s="41"/>
      <c r="AJ16" s="54"/>
      <c r="AK16" s="37"/>
      <c r="AL16" s="37"/>
      <c r="AM16" s="176"/>
      <c r="AN16" s="44"/>
      <c r="AO16" s="45"/>
      <c r="AP16" s="37"/>
      <c r="AQ16" s="37"/>
      <c r="AR16" s="55"/>
    </row>
    <row r="17" spans="1:44" ht="15" customHeight="1" x14ac:dyDescent="0.3">
      <c r="A17" s="58">
        <v>14</v>
      </c>
      <c r="B17" s="37"/>
      <c r="C17" s="37"/>
      <c r="D17" s="46"/>
      <c r="F17" s="195"/>
      <c r="G17" s="191"/>
      <c r="H17" s="179"/>
      <c r="I17" s="47"/>
      <c r="J17" s="43"/>
      <c r="K17" s="198"/>
      <c r="L17" s="199"/>
      <c r="M17" s="179"/>
      <c r="N17" s="176"/>
      <c r="O17" s="44"/>
      <c r="P17" s="195"/>
      <c r="Q17" s="223" t="s">
        <v>68</v>
      </c>
      <c r="R17" s="179"/>
      <c r="S17" s="228"/>
      <c r="T17" s="43"/>
      <c r="U17" s="202" t="s">
        <v>72</v>
      </c>
      <c r="V17" s="203"/>
      <c r="W17" s="203"/>
      <c r="X17" s="204"/>
      <c r="Y17" s="40"/>
      <c r="Z17" s="226"/>
      <c r="AA17" s="219"/>
      <c r="AB17" s="179"/>
      <c r="AC17" s="176"/>
      <c r="AD17" s="44"/>
      <c r="AE17" s="195"/>
      <c r="AF17" s="191"/>
      <c r="AG17" s="179"/>
      <c r="AH17" s="53"/>
      <c r="AI17" s="41"/>
      <c r="AJ17" s="54"/>
      <c r="AK17" s="37"/>
      <c r="AL17" s="37"/>
      <c r="AM17" s="176"/>
      <c r="AN17" s="44"/>
      <c r="AO17" s="45"/>
      <c r="AP17" s="37"/>
      <c r="AQ17" s="37"/>
      <c r="AR17" s="55"/>
    </row>
    <row r="18" spans="1:44" ht="15" customHeight="1" x14ac:dyDescent="0.3">
      <c r="A18" s="58">
        <v>15</v>
      </c>
      <c r="B18" s="37"/>
      <c r="C18" s="37"/>
      <c r="D18" s="46"/>
      <c r="F18" s="195"/>
      <c r="G18" s="191"/>
      <c r="H18" s="179"/>
      <c r="I18" s="47"/>
      <c r="J18" s="43"/>
      <c r="K18" s="198"/>
      <c r="L18" s="199"/>
      <c r="M18" s="179"/>
      <c r="N18" s="176"/>
      <c r="O18" s="44"/>
      <c r="P18" s="195"/>
      <c r="Q18" s="223"/>
      <c r="R18" s="179"/>
      <c r="S18" s="228"/>
      <c r="T18" s="43"/>
      <c r="U18" s="202"/>
      <c r="V18" s="203"/>
      <c r="W18" s="203"/>
      <c r="X18" s="204"/>
      <c r="Y18" s="40"/>
      <c r="Z18" s="226"/>
      <c r="AA18" s="219"/>
      <c r="AB18" s="179"/>
      <c r="AC18" s="176"/>
      <c r="AD18" s="44"/>
      <c r="AE18" s="195"/>
      <c r="AF18" s="191"/>
      <c r="AG18" s="179"/>
      <c r="AH18" s="53"/>
      <c r="AI18" s="41"/>
      <c r="AJ18" s="54"/>
      <c r="AK18" s="37"/>
      <c r="AL18" s="37"/>
      <c r="AM18" s="176"/>
      <c r="AN18" s="44"/>
      <c r="AO18" s="45"/>
      <c r="AP18" s="37"/>
      <c r="AQ18" s="37"/>
      <c r="AR18" s="55"/>
    </row>
    <row r="19" spans="1:44" ht="15" customHeight="1" x14ac:dyDescent="0.3">
      <c r="A19" s="58">
        <v>16</v>
      </c>
      <c r="B19" s="37"/>
      <c r="C19" s="37"/>
      <c r="D19" s="46"/>
      <c r="F19" s="212"/>
      <c r="G19" s="191"/>
      <c r="H19" s="179"/>
      <c r="I19" s="47"/>
      <c r="J19" s="43"/>
      <c r="K19" s="198"/>
      <c r="L19" s="199"/>
      <c r="M19" s="179"/>
      <c r="N19" s="176"/>
      <c r="O19" s="44"/>
      <c r="P19" s="195"/>
      <c r="Q19" s="223"/>
      <c r="R19" s="179"/>
      <c r="S19" s="228"/>
      <c r="T19" s="43"/>
      <c r="U19" s="202"/>
      <c r="V19" s="203"/>
      <c r="W19" s="203"/>
      <c r="X19" s="204"/>
      <c r="Y19" s="40"/>
      <c r="Z19" s="45"/>
      <c r="AA19" s="37"/>
      <c r="AB19" s="179"/>
      <c r="AC19" s="176"/>
      <c r="AD19" s="44"/>
      <c r="AE19" s="195"/>
      <c r="AF19" s="191"/>
      <c r="AG19" s="179"/>
      <c r="AH19" s="53"/>
      <c r="AI19" s="41"/>
      <c r="AJ19" s="54"/>
      <c r="AK19" s="37"/>
      <c r="AL19" s="37"/>
      <c r="AM19" s="176"/>
      <c r="AN19" s="44"/>
      <c r="AO19" s="45"/>
      <c r="AP19" s="37"/>
      <c r="AQ19" s="37"/>
      <c r="AR19" s="55"/>
    </row>
    <row r="20" spans="1:44" x14ac:dyDescent="0.3">
      <c r="A20" s="58">
        <v>17</v>
      </c>
      <c r="B20" s="37"/>
      <c r="C20" s="37"/>
      <c r="D20" s="46"/>
      <c r="F20" s="212"/>
      <c r="G20" s="191"/>
      <c r="H20" s="179"/>
      <c r="I20" s="47"/>
      <c r="J20" s="43"/>
      <c r="K20" s="198"/>
      <c r="L20" s="199"/>
      <c r="M20" s="179"/>
      <c r="N20" s="176"/>
      <c r="O20" s="44"/>
      <c r="P20" s="195"/>
      <c r="Q20" s="223"/>
      <c r="R20" s="179"/>
      <c r="S20" s="228"/>
      <c r="T20" s="43"/>
      <c r="U20" s="202"/>
      <c r="V20" s="203"/>
      <c r="W20" s="203"/>
      <c r="X20" s="204"/>
      <c r="Y20" s="40"/>
      <c r="Z20" s="45"/>
      <c r="AA20" s="37"/>
      <c r="AB20" s="179"/>
      <c r="AC20" s="176"/>
      <c r="AD20" s="44"/>
      <c r="AE20" s="195"/>
      <c r="AF20" s="191"/>
      <c r="AG20" s="179"/>
      <c r="AH20" s="53"/>
      <c r="AI20" s="41"/>
      <c r="AJ20" s="54"/>
      <c r="AK20" s="37"/>
      <c r="AL20" s="37"/>
      <c r="AM20" s="176"/>
      <c r="AN20" s="44"/>
      <c r="AO20" s="45"/>
      <c r="AP20" s="37"/>
      <c r="AQ20" s="37"/>
      <c r="AR20" s="55"/>
    </row>
    <row r="21" spans="1:44" ht="15" customHeight="1" x14ac:dyDescent="0.3">
      <c r="A21" s="58">
        <v>18</v>
      </c>
      <c r="B21" s="37"/>
      <c r="C21" s="37"/>
      <c r="D21" s="46"/>
      <c r="F21" s="212"/>
      <c r="G21" s="213"/>
      <c r="H21" s="179"/>
      <c r="I21" s="47"/>
      <c r="J21" s="43"/>
      <c r="K21" s="198"/>
      <c r="L21" s="199"/>
      <c r="M21" s="179"/>
      <c r="N21" s="176"/>
      <c r="O21" s="44"/>
      <c r="P21" s="222" t="s">
        <v>68</v>
      </c>
      <c r="Q21" s="223"/>
      <c r="R21" s="213"/>
      <c r="S21" s="228"/>
      <c r="T21" s="43"/>
      <c r="U21" s="195" t="s">
        <v>74</v>
      </c>
      <c r="V21" s="191" t="s">
        <v>74</v>
      </c>
      <c r="W21" s="179" t="s">
        <v>74</v>
      </c>
      <c r="X21" s="176" t="s">
        <v>66</v>
      </c>
      <c r="Y21" s="44"/>
      <c r="Z21" s="45"/>
      <c r="AA21" s="37"/>
      <c r="AB21" s="179"/>
      <c r="AC21" s="176"/>
      <c r="AD21" s="44"/>
      <c r="AE21" s="195"/>
      <c r="AF21" s="191"/>
      <c r="AG21" s="179"/>
      <c r="AH21" s="176" t="s">
        <v>80</v>
      </c>
      <c r="AI21" s="44"/>
      <c r="AJ21" s="45"/>
      <c r="AK21" s="37"/>
      <c r="AL21" s="37"/>
      <c r="AM21" s="176"/>
      <c r="AN21" s="44"/>
      <c r="AO21" s="45"/>
      <c r="AP21" s="37"/>
      <c r="AQ21" s="37"/>
      <c r="AR21" s="55"/>
    </row>
    <row r="22" spans="1:44" ht="15" customHeight="1" x14ac:dyDescent="0.3">
      <c r="A22" s="58">
        <v>19</v>
      </c>
      <c r="B22" s="37"/>
      <c r="C22" s="37"/>
      <c r="D22" s="46"/>
      <c r="F22" s="212"/>
      <c r="G22" s="213"/>
      <c r="H22" s="179"/>
      <c r="I22" s="47"/>
      <c r="J22" s="43"/>
      <c r="K22" s="198"/>
      <c r="L22" s="199"/>
      <c r="M22" s="179"/>
      <c r="N22" s="176"/>
      <c r="O22" s="44"/>
      <c r="P22" s="222"/>
      <c r="Q22" s="223"/>
      <c r="R22" s="213"/>
      <c r="S22" s="228"/>
      <c r="T22" s="43"/>
      <c r="U22" s="195"/>
      <c r="V22" s="191"/>
      <c r="W22" s="179"/>
      <c r="X22" s="176"/>
      <c r="Y22" s="44"/>
      <c r="Z22" s="45"/>
      <c r="AA22" s="37"/>
      <c r="AB22" s="179"/>
      <c r="AC22" s="176"/>
      <c r="AD22" s="44"/>
      <c r="AE22" s="195"/>
      <c r="AF22" s="191"/>
      <c r="AG22" s="179"/>
      <c r="AH22" s="176"/>
      <c r="AI22" s="44"/>
      <c r="AJ22" s="45"/>
      <c r="AK22" s="37"/>
      <c r="AL22" s="37"/>
      <c r="AM22" s="176"/>
      <c r="AN22" s="44"/>
      <c r="AO22" s="45"/>
      <c r="AP22" s="37"/>
      <c r="AQ22" s="37"/>
      <c r="AR22" s="55"/>
    </row>
    <row r="23" spans="1:44" ht="15" customHeight="1" x14ac:dyDescent="0.3">
      <c r="A23" s="58">
        <v>20</v>
      </c>
      <c r="B23" s="37"/>
      <c r="C23" s="37"/>
      <c r="D23" s="46"/>
      <c r="F23" s="212"/>
      <c r="G23" s="213"/>
      <c r="H23" s="179"/>
      <c r="I23" s="47"/>
      <c r="J23" s="43"/>
      <c r="K23" s="198"/>
      <c r="L23" s="199"/>
      <c r="M23" s="179"/>
      <c r="N23" s="176"/>
      <c r="O23" s="44"/>
      <c r="P23" s="222"/>
      <c r="Q23" s="223"/>
      <c r="R23" s="213"/>
      <c r="S23" s="228"/>
      <c r="T23" s="43"/>
      <c r="U23" s="195"/>
      <c r="V23" s="191"/>
      <c r="W23" s="179"/>
      <c r="X23" s="176"/>
      <c r="Y23" s="44"/>
      <c r="Z23" s="45"/>
      <c r="AA23" s="37"/>
      <c r="AB23" s="179"/>
      <c r="AC23" s="176"/>
      <c r="AD23" s="44"/>
      <c r="AE23" s="195"/>
      <c r="AF23" s="191"/>
      <c r="AG23" s="179"/>
      <c r="AH23" s="176"/>
      <c r="AI23" s="44"/>
      <c r="AJ23" s="45"/>
      <c r="AK23" s="37"/>
      <c r="AL23" s="37"/>
      <c r="AM23" s="176"/>
      <c r="AN23" s="44"/>
      <c r="AO23" s="45"/>
      <c r="AP23" s="37"/>
      <c r="AQ23" s="37"/>
      <c r="AR23" s="55"/>
    </row>
    <row r="24" spans="1:44" ht="15" customHeight="1" x14ac:dyDescent="0.3">
      <c r="A24" s="58">
        <v>21</v>
      </c>
      <c r="B24" s="37"/>
      <c r="C24" s="37"/>
      <c r="D24" s="46"/>
      <c r="F24" s="212"/>
      <c r="G24" s="213"/>
      <c r="H24" s="179"/>
      <c r="I24" s="47"/>
      <c r="J24" s="43"/>
      <c r="K24" s="180" t="s">
        <v>67</v>
      </c>
      <c r="L24" s="181"/>
      <c r="M24" s="181"/>
      <c r="N24" s="182"/>
      <c r="O24" s="71"/>
      <c r="P24" s="222"/>
      <c r="Q24" s="223"/>
      <c r="R24" s="213"/>
      <c r="S24" s="228"/>
      <c r="T24" s="43"/>
      <c r="U24" s="195"/>
      <c r="V24" s="191"/>
      <c r="W24" s="179"/>
      <c r="X24" s="176"/>
      <c r="Y24" s="44"/>
      <c r="Z24" s="45"/>
      <c r="AA24" s="37"/>
      <c r="AB24" s="179"/>
      <c r="AC24" s="176"/>
      <c r="AD24" s="44"/>
      <c r="AE24" s="195"/>
      <c r="AF24" s="191"/>
      <c r="AG24" s="179"/>
      <c r="AH24" s="176"/>
      <c r="AI24" s="44"/>
      <c r="AJ24" s="45"/>
      <c r="AK24" s="37"/>
      <c r="AL24" s="37"/>
      <c r="AM24" s="176"/>
      <c r="AN24" s="44"/>
      <c r="AO24" s="45"/>
      <c r="AP24" s="37"/>
      <c r="AQ24" s="37"/>
      <c r="AR24" s="55"/>
    </row>
    <row r="25" spans="1:44" x14ac:dyDescent="0.3">
      <c r="A25" s="58">
        <v>22</v>
      </c>
      <c r="B25" s="37"/>
      <c r="C25" s="37"/>
      <c r="D25" s="46"/>
      <c r="F25" s="212"/>
      <c r="G25" s="213"/>
      <c r="H25" s="179"/>
      <c r="I25" s="47"/>
      <c r="J25" s="43"/>
      <c r="K25" s="180"/>
      <c r="L25" s="181"/>
      <c r="M25" s="181"/>
      <c r="N25" s="182"/>
      <c r="O25" s="71"/>
      <c r="P25" s="222"/>
      <c r="Q25" s="223"/>
      <c r="R25" s="213"/>
      <c r="S25" s="228"/>
      <c r="T25" s="43"/>
      <c r="U25" s="195"/>
      <c r="V25" s="191"/>
      <c r="W25" s="179"/>
      <c r="X25" s="176"/>
      <c r="Y25" s="44"/>
      <c r="Z25" s="45"/>
      <c r="AA25" s="37"/>
      <c r="AB25" s="37"/>
      <c r="AC25" s="176"/>
      <c r="AD25" s="44"/>
      <c r="AE25" s="195"/>
      <c r="AF25" s="191"/>
      <c r="AG25" s="179"/>
      <c r="AH25" s="176"/>
      <c r="AI25" s="44"/>
      <c r="AJ25" s="45"/>
      <c r="AK25" s="37"/>
      <c r="AL25" s="37"/>
      <c r="AM25" s="176"/>
      <c r="AN25" s="44"/>
      <c r="AO25" s="45"/>
      <c r="AP25" s="37"/>
      <c r="AQ25" s="37"/>
      <c r="AR25" s="55"/>
    </row>
    <row r="26" spans="1:44" ht="15" customHeight="1" x14ac:dyDescent="0.3">
      <c r="A26" s="58">
        <v>23</v>
      </c>
      <c r="B26" s="37"/>
      <c r="C26" s="37"/>
      <c r="D26" s="46"/>
      <c r="F26" s="212"/>
      <c r="G26" s="213"/>
      <c r="H26" s="179"/>
      <c r="I26" s="47"/>
      <c r="J26" s="43"/>
      <c r="K26" s="180"/>
      <c r="L26" s="181"/>
      <c r="M26" s="181"/>
      <c r="N26" s="182"/>
      <c r="O26" s="71"/>
      <c r="P26" s="222"/>
      <c r="Q26" s="223"/>
      <c r="R26" s="213"/>
      <c r="S26" s="228"/>
      <c r="T26" s="43"/>
      <c r="U26" s="198" t="s">
        <v>68</v>
      </c>
      <c r="V26" s="199"/>
      <c r="W26" s="179"/>
      <c r="X26" s="176"/>
      <c r="Y26" s="44"/>
      <c r="Z26" s="45"/>
      <c r="AA26" s="37"/>
      <c r="AB26" s="37"/>
      <c r="AC26" s="176"/>
      <c r="AD26" s="44"/>
      <c r="AE26" s="195"/>
      <c r="AF26" s="191"/>
      <c r="AG26" s="179"/>
      <c r="AH26" s="176"/>
      <c r="AI26" s="44"/>
      <c r="AJ26" s="45"/>
      <c r="AK26" s="37"/>
      <c r="AL26" s="37"/>
      <c r="AM26" s="176"/>
      <c r="AN26" s="44"/>
      <c r="AO26" s="45"/>
      <c r="AP26" s="37"/>
      <c r="AQ26" s="37"/>
      <c r="AR26" s="55"/>
    </row>
    <row r="27" spans="1:44" ht="15" customHeight="1" x14ac:dyDescent="0.3">
      <c r="A27" s="58">
        <v>24</v>
      </c>
      <c r="B27" s="37"/>
      <c r="C27" s="37"/>
      <c r="D27" s="208" t="s">
        <v>65</v>
      </c>
      <c r="E27" s="41"/>
      <c r="F27" s="212"/>
      <c r="G27" s="213"/>
      <c r="H27" s="179"/>
      <c r="I27" s="47"/>
      <c r="J27" s="43"/>
      <c r="K27" s="180"/>
      <c r="L27" s="181"/>
      <c r="M27" s="181"/>
      <c r="N27" s="182"/>
      <c r="O27" s="71"/>
      <c r="P27" s="222"/>
      <c r="Q27" s="223"/>
      <c r="R27" s="213"/>
      <c r="S27" s="176" t="s">
        <v>66</v>
      </c>
      <c r="T27" s="44"/>
      <c r="U27" s="198"/>
      <c r="V27" s="199"/>
      <c r="W27" s="179"/>
      <c r="X27" s="176"/>
      <c r="Y27" s="44"/>
      <c r="Z27" s="45"/>
      <c r="AA27" s="37"/>
      <c r="AB27" s="37"/>
      <c r="AC27" s="176"/>
      <c r="AD27" s="44"/>
      <c r="AE27" s="195"/>
      <c r="AF27" s="219" t="s">
        <v>70</v>
      </c>
      <c r="AG27" s="179"/>
      <c r="AH27" s="176"/>
      <c r="AI27" s="44"/>
      <c r="AJ27" s="45"/>
      <c r="AK27" s="37"/>
      <c r="AL27" s="37"/>
      <c r="AM27" s="176"/>
      <c r="AN27" s="44"/>
      <c r="AO27" s="45"/>
      <c r="AP27" s="37"/>
      <c r="AQ27" s="37"/>
      <c r="AR27" s="55"/>
    </row>
    <row r="28" spans="1:44" ht="15" customHeight="1" x14ac:dyDescent="0.3">
      <c r="A28" s="58">
        <v>25</v>
      </c>
      <c r="B28" s="205" t="s">
        <v>65</v>
      </c>
      <c r="C28" s="191" t="s">
        <v>65</v>
      </c>
      <c r="D28" s="208"/>
      <c r="E28" s="41"/>
      <c r="F28" s="212"/>
      <c r="G28" s="213"/>
      <c r="H28" s="179"/>
      <c r="I28" s="47"/>
      <c r="J28" s="43"/>
      <c r="K28" s="180"/>
      <c r="L28" s="181"/>
      <c r="M28" s="181"/>
      <c r="N28" s="182"/>
      <c r="O28" s="71"/>
      <c r="P28" s="195" t="s">
        <v>74</v>
      </c>
      <c r="Q28" s="191" t="s">
        <v>74</v>
      </c>
      <c r="R28" s="179" t="s">
        <v>74</v>
      </c>
      <c r="S28" s="176"/>
      <c r="T28" s="44"/>
      <c r="U28" s="198"/>
      <c r="V28" s="199"/>
      <c r="W28" s="179"/>
      <c r="X28" s="176"/>
      <c r="Y28" s="44"/>
      <c r="Z28" s="45"/>
      <c r="AA28" s="37"/>
      <c r="AB28" s="37"/>
      <c r="AC28" s="176"/>
      <c r="AD28" s="44"/>
      <c r="AE28" s="195"/>
      <c r="AF28" s="219"/>
      <c r="AG28" s="179"/>
      <c r="AH28" s="176"/>
      <c r="AI28" s="44"/>
      <c r="AJ28" s="45"/>
      <c r="AK28" s="37"/>
      <c r="AL28" s="37"/>
      <c r="AM28" s="176"/>
      <c r="AN28" s="44"/>
      <c r="AO28" s="45"/>
      <c r="AP28" s="37"/>
      <c r="AQ28" s="37"/>
      <c r="AR28" s="55"/>
    </row>
    <row r="29" spans="1:44" x14ac:dyDescent="0.3">
      <c r="A29" s="58">
        <v>26</v>
      </c>
      <c r="B29" s="205"/>
      <c r="C29" s="191"/>
      <c r="D29" s="208"/>
      <c r="E29" s="41"/>
      <c r="F29" s="212"/>
      <c r="G29" s="213"/>
      <c r="H29" s="213"/>
      <c r="I29" s="47"/>
      <c r="J29" s="43"/>
      <c r="K29" s="180"/>
      <c r="L29" s="181"/>
      <c r="M29" s="181"/>
      <c r="N29" s="182"/>
      <c r="O29" s="71"/>
      <c r="P29" s="195"/>
      <c r="Q29" s="191"/>
      <c r="R29" s="179"/>
      <c r="S29" s="176"/>
      <c r="T29" s="44"/>
      <c r="U29" s="198"/>
      <c r="V29" s="199"/>
      <c r="W29" s="179"/>
      <c r="X29" s="176"/>
      <c r="Y29" s="44"/>
      <c r="Z29" s="45"/>
      <c r="AA29" s="221" t="s">
        <v>71</v>
      </c>
      <c r="AB29" s="37"/>
      <c r="AC29" s="176"/>
      <c r="AD29" s="44"/>
      <c r="AE29" s="195"/>
      <c r="AF29" s="219"/>
      <c r="AG29" s="179"/>
      <c r="AH29" s="176"/>
      <c r="AI29" s="44"/>
      <c r="AJ29" s="45"/>
      <c r="AK29" s="37"/>
      <c r="AL29" s="37"/>
      <c r="AM29" s="176"/>
      <c r="AN29" s="44"/>
      <c r="AO29" s="45"/>
      <c r="AP29" s="37"/>
      <c r="AQ29" s="37"/>
      <c r="AR29" s="55"/>
    </row>
    <row r="30" spans="1:44" ht="15" customHeight="1" x14ac:dyDescent="0.3">
      <c r="A30" s="58">
        <v>27</v>
      </c>
      <c r="B30" s="205"/>
      <c r="C30" s="191"/>
      <c r="D30" s="208"/>
      <c r="E30" s="41"/>
      <c r="F30" s="212"/>
      <c r="G30" s="213"/>
      <c r="H30" s="213"/>
      <c r="I30" s="47"/>
      <c r="J30" s="43"/>
      <c r="K30" s="180"/>
      <c r="L30" s="181"/>
      <c r="M30" s="181"/>
      <c r="N30" s="182"/>
      <c r="O30" s="71"/>
      <c r="P30" s="195"/>
      <c r="Q30" s="191"/>
      <c r="R30" s="179"/>
      <c r="S30" s="176"/>
      <c r="T30" s="44"/>
      <c r="U30" s="198"/>
      <c r="V30" s="199"/>
      <c r="W30" s="179"/>
      <c r="X30" s="176"/>
      <c r="Y30" s="44"/>
      <c r="Z30" s="45"/>
      <c r="AA30" s="221"/>
      <c r="AB30" s="179" t="s">
        <v>79</v>
      </c>
      <c r="AC30" s="176"/>
      <c r="AD30" s="44"/>
      <c r="AE30" s="195"/>
      <c r="AF30" s="177"/>
      <c r="AG30" s="179"/>
      <c r="AH30" s="176"/>
      <c r="AI30" s="44"/>
      <c r="AJ30" s="45"/>
      <c r="AK30" s="37"/>
      <c r="AL30" s="37"/>
      <c r="AM30" s="176"/>
      <c r="AN30" s="44"/>
      <c r="AO30" s="45"/>
      <c r="AP30" s="37"/>
      <c r="AQ30" s="37"/>
      <c r="AR30" s="55"/>
    </row>
    <row r="31" spans="1:44" x14ac:dyDescent="0.3">
      <c r="A31" s="58">
        <v>28</v>
      </c>
      <c r="B31" s="205"/>
      <c r="C31" s="191"/>
      <c r="D31" s="208"/>
      <c r="E31" s="41"/>
      <c r="F31" s="212"/>
      <c r="G31" s="213"/>
      <c r="H31" s="213"/>
      <c r="I31" s="47"/>
      <c r="J31" s="43"/>
      <c r="K31" s="180"/>
      <c r="L31" s="181"/>
      <c r="M31" s="181"/>
      <c r="N31" s="182"/>
      <c r="O31" s="71"/>
      <c r="P31" s="195"/>
      <c r="Q31" s="191"/>
      <c r="R31" s="179"/>
      <c r="S31" s="176"/>
      <c r="T31" s="44"/>
      <c r="U31" s="198"/>
      <c r="V31" s="199"/>
      <c r="W31" s="179"/>
      <c r="X31" s="176"/>
      <c r="Y31" s="44"/>
      <c r="Z31" s="45"/>
      <c r="AA31" s="221"/>
      <c r="AB31" s="179"/>
      <c r="AC31" s="176"/>
      <c r="AD31" s="44"/>
      <c r="AE31" s="195"/>
      <c r="AF31" s="177"/>
      <c r="AG31" s="179"/>
      <c r="AH31" s="176"/>
      <c r="AI31" s="44"/>
      <c r="AJ31" s="45"/>
      <c r="AK31" s="37"/>
      <c r="AL31" s="37"/>
      <c r="AM31" s="176"/>
      <c r="AN31" s="44"/>
      <c r="AO31" s="45"/>
      <c r="AP31" s="37"/>
      <c r="AQ31" s="37"/>
      <c r="AR31" s="55"/>
    </row>
    <row r="32" spans="1:44" x14ac:dyDescent="0.3">
      <c r="A32" s="58">
        <v>29</v>
      </c>
      <c r="B32" s="205"/>
      <c r="C32" s="191"/>
      <c r="D32" s="208"/>
      <c r="E32" s="41"/>
      <c r="F32" s="210"/>
      <c r="G32" s="215"/>
      <c r="H32" s="213"/>
      <c r="I32" s="217"/>
      <c r="J32" s="43"/>
      <c r="K32" s="180"/>
      <c r="L32" s="181"/>
      <c r="M32" s="181"/>
      <c r="N32" s="182"/>
      <c r="O32" s="71"/>
      <c r="P32" s="195"/>
      <c r="Q32" s="191"/>
      <c r="R32" s="179"/>
      <c r="S32" s="176"/>
      <c r="T32" s="44"/>
      <c r="U32" s="200"/>
      <c r="V32" s="177"/>
      <c r="W32" s="179"/>
      <c r="X32" s="176"/>
      <c r="Y32" s="44"/>
      <c r="Z32" s="45"/>
      <c r="AA32" s="221"/>
      <c r="AB32" s="179"/>
      <c r="AC32" s="46"/>
      <c r="AE32" s="195"/>
      <c r="AF32" s="177"/>
      <c r="AG32" s="179"/>
      <c r="AH32" s="176"/>
      <c r="AI32" s="44"/>
      <c r="AJ32" s="45"/>
      <c r="AK32" s="37"/>
      <c r="AL32" s="219" t="s">
        <v>70</v>
      </c>
      <c r="AM32" s="176"/>
      <c r="AN32" s="44"/>
      <c r="AO32" s="45"/>
      <c r="AP32" s="37"/>
      <c r="AQ32" s="37"/>
      <c r="AR32" s="55"/>
    </row>
    <row r="33" spans="1:44" x14ac:dyDescent="0.3">
      <c r="A33" s="58">
        <v>30</v>
      </c>
      <c r="B33" s="205"/>
      <c r="C33" s="191"/>
      <c r="D33" s="208"/>
      <c r="E33" s="41"/>
      <c r="F33" s="210"/>
      <c r="G33" s="215"/>
      <c r="H33" s="213"/>
      <c r="I33" s="217"/>
      <c r="J33" s="43"/>
      <c r="K33" s="180"/>
      <c r="L33" s="181"/>
      <c r="M33" s="181"/>
      <c r="N33" s="182"/>
      <c r="O33" s="71"/>
      <c r="P33" s="195"/>
      <c r="Q33" s="191"/>
      <c r="R33" s="179"/>
      <c r="S33" s="176"/>
      <c r="T33" s="44"/>
      <c r="U33" s="200"/>
      <c r="V33" s="177"/>
      <c r="W33" s="179"/>
      <c r="X33" s="176"/>
      <c r="Y33" s="44"/>
      <c r="Z33" s="45"/>
      <c r="AA33" s="37"/>
      <c r="AB33" s="179"/>
      <c r="AC33" s="46"/>
      <c r="AE33" s="195"/>
      <c r="AF33" s="177"/>
      <c r="AG33" s="179"/>
      <c r="AH33" s="176"/>
      <c r="AI33" s="44"/>
      <c r="AJ33" s="45"/>
      <c r="AK33" s="37"/>
      <c r="AL33" s="219"/>
      <c r="AM33" s="176"/>
      <c r="AN33" s="44"/>
      <c r="AO33" s="45"/>
      <c r="AP33" s="37"/>
      <c r="AQ33" s="37"/>
      <c r="AR33" s="55"/>
    </row>
    <row r="34" spans="1:44" ht="15" thickBot="1" x14ac:dyDescent="0.35">
      <c r="A34" s="59">
        <v>31</v>
      </c>
      <c r="B34" s="206"/>
      <c r="C34" s="207"/>
      <c r="D34" s="209"/>
      <c r="E34" s="41"/>
      <c r="F34" s="211"/>
      <c r="G34" s="216"/>
      <c r="H34" s="214"/>
      <c r="I34" s="218"/>
      <c r="J34" s="43"/>
      <c r="K34" s="183"/>
      <c r="L34" s="184"/>
      <c r="M34" s="184"/>
      <c r="N34" s="185"/>
      <c r="O34" s="71"/>
      <c r="P34" s="196"/>
      <c r="Q34" s="207"/>
      <c r="R34" s="192"/>
      <c r="S34" s="189"/>
      <c r="T34" s="44"/>
      <c r="U34" s="201"/>
      <c r="V34" s="178"/>
      <c r="W34" s="192"/>
      <c r="X34" s="189"/>
      <c r="Y34" s="44"/>
      <c r="Z34" s="49"/>
      <c r="AA34" s="50"/>
      <c r="AB34" s="192"/>
      <c r="AC34" s="51"/>
      <c r="AE34" s="196"/>
      <c r="AF34" s="178"/>
      <c r="AG34" s="192"/>
      <c r="AH34" s="189"/>
      <c r="AI34" s="44"/>
      <c r="AJ34" s="49"/>
      <c r="AK34" s="50"/>
      <c r="AL34" s="220"/>
      <c r="AM34" s="189"/>
      <c r="AN34" s="44"/>
      <c r="AO34" s="49"/>
      <c r="AP34" s="50"/>
      <c r="AQ34" s="50"/>
      <c r="AR34" s="56"/>
    </row>
  </sheetData>
  <mergeCells count="76">
    <mergeCell ref="R9:R20"/>
    <mergeCell ref="P9:P20"/>
    <mergeCell ref="R28:R34"/>
    <mergeCell ref="K1:N1"/>
    <mergeCell ref="P1:S1"/>
    <mergeCell ref="N4:N23"/>
    <mergeCell ref="R21:R27"/>
    <mergeCell ref="M4:M15"/>
    <mergeCell ref="L4:L15"/>
    <mergeCell ref="K4:K15"/>
    <mergeCell ref="K16:L23"/>
    <mergeCell ref="S14:S26"/>
    <mergeCell ref="S27:S34"/>
    <mergeCell ref="AL32:AL34"/>
    <mergeCell ref="AA29:AA32"/>
    <mergeCell ref="AE6:AG8"/>
    <mergeCell ref="P21:P27"/>
    <mergeCell ref="Q17:Q27"/>
    <mergeCell ref="P28:P34"/>
    <mergeCell ref="Q28:Q34"/>
    <mergeCell ref="U4:U10"/>
    <mergeCell ref="V4:V10"/>
    <mergeCell ref="S4:S12"/>
    <mergeCell ref="Z16:AA18"/>
    <mergeCell ref="AF27:AF29"/>
    <mergeCell ref="Z11:AA15"/>
    <mergeCell ref="AC4:AC31"/>
    <mergeCell ref="AB4:AB24"/>
    <mergeCell ref="Q9:Q16"/>
    <mergeCell ref="B1:D1"/>
    <mergeCell ref="B28:B34"/>
    <mergeCell ref="F4:F18"/>
    <mergeCell ref="C28:C34"/>
    <mergeCell ref="D27:D34"/>
    <mergeCell ref="F32:F34"/>
    <mergeCell ref="F1:I1"/>
    <mergeCell ref="F19:F31"/>
    <mergeCell ref="G21:G31"/>
    <mergeCell ref="H29:H34"/>
    <mergeCell ref="G4:G20"/>
    <mergeCell ref="H4:H28"/>
    <mergeCell ref="G32:G34"/>
    <mergeCell ref="I32:I34"/>
    <mergeCell ref="Z4:Z10"/>
    <mergeCell ref="AA4:AA10"/>
    <mergeCell ref="U11:V16"/>
    <mergeCell ref="U32:U34"/>
    <mergeCell ref="V32:V34"/>
    <mergeCell ref="U17:X20"/>
    <mergeCell ref="W4:W16"/>
    <mergeCell ref="X4:X16"/>
    <mergeCell ref="W21:W34"/>
    <mergeCell ref="U26:V31"/>
    <mergeCell ref="U21:U25"/>
    <mergeCell ref="V21:V25"/>
    <mergeCell ref="AR4:AR9"/>
    <mergeCell ref="AF30:AF34"/>
    <mergeCell ref="M16:M23"/>
    <mergeCell ref="K24:N34"/>
    <mergeCell ref="P4:R8"/>
    <mergeCell ref="AL4:AL11"/>
    <mergeCell ref="AH21:AH34"/>
    <mergeCell ref="AM4:AM34"/>
    <mergeCell ref="AK4:AK12"/>
    <mergeCell ref="AB30:AB34"/>
    <mergeCell ref="AG9:AG34"/>
    <mergeCell ref="AG4:AG5"/>
    <mergeCell ref="AE14:AE34"/>
    <mergeCell ref="AJ4:AJ12"/>
    <mergeCell ref="AF14:AF26"/>
    <mergeCell ref="X21:X34"/>
    <mergeCell ref="U1:X1"/>
    <mergeCell ref="Z1:AC1"/>
    <mergeCell ref="AE1:AH1"/>
    <mergeCell ref="AJ1:AM1"/>
    <mergeCell ref="AO1:AR1"/>
  </mergeCells>
  <pageMargins left="3.937007874015748E-2" right="3.937007874015748E-2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3"/>
  <sheetViews>
    <sheetView workbookViewId="0">
      <selection activeCell="I25" sqref="I25"/>
    </sheetView>
  </sheetViews>
  <sheetFormatPr defaultColWidth="9.109375" defaultRowHeight="14.4" x14ac:dyDescent="0.3"/>
  <cols>
    <col min="1" max="1" width="11.109375" style="79" customWidth="1"/>
    <col min="2" max="2" width="10.6640625" style="79" bestFit="1" customWidth="1"/>
    <col min="3" max="4" width="10.6640625" style="79" customWidth="1"/>
    <col min="5" max="5" width="28.44140625" style="79" bestFit="1" customWidth="1"/>
    <col min="6" max="16384" width="9.109375" style="79"/>
  </cols>
  <sheetData>
    <row r="1" spans="1:5" x14ac:dyDescent="0.3">
      <c r="A1" s="78" t="s">
        <v>32</v>
      </c>
      <c r="B1" s="78" t="s">
        <v>28</v>
      </c>
      <c r="C1" s="78" t="s">
        <v>83</v>
      </c>
      <c r="D1" s="78" t="s">
        <v>84</v>
      </c>
      <c r="E1" s="78" t="s">
        <v>37</v>
      </c>
    </row>
    <row r="2" spans="1:5" x14ac:dyDescent="0.3">
      <c r="A2" s="76" t="s">
        <v>12</v>
      </c>
      <c r="B2" s="39">
        <v>41990</v>
      </c>
      <c r="C2" s="77">
        <v>0.41666666666666669</v>
      </c>
      <c r="D2" s="77">
        <v>0.45833333333333331</v>
      </c>
      <c r="E2" s="76" t="s">
        <v>85</v>
      </c>
    </row>
    <row r="3" spans="1:5" x14ac:dyDescent="0.3">
      <c r="A3" s="76" t="s">
        <v>10</v>
      </c>
      <c r="B3" s="39">
        <v>41990</v>
      </c>
      <c r="C3" s="77">
        <v>0.45833333333333331</v>
      </c>
      <c r="D3" s="77">
        <v>0.5</v>
      </c>
      <c r="E3" s="76" t="s">
        <v>86</v>
      </c>
    </row>
    <row r="4" spans="1:5" x14ac:dyDescent="0.3">
      <c r="A4" s="76" t="s">
        <v>12</v>
      </c>
      <c r="B4" s="39">
        <v>41990</v>
      </c>
      <c r="C4" s="77">
        <v>0.58333333333333337</v>
      </c>
      <c r="D4" s="77">
        <v>0.625</v>
      </c>
      <c r="E4" s="76" t="s">
        <v>85</v>
      </c>
    </row>
    <row r="5" spans="1:5" x14ac:dyDescent="0.3">
      <c r="A5" s="76" t="s">
        <v>10</v>
      </c>
      <c r="B5" s="39">
        <v>41990</v>
      </c>
      <c r="C5" s="77">
        <v>0.625</v>
      </c>
      <c r="D5" s="77">
        <v>0.66666666666666663</v>
      </c>
      <c r="E5" s="76" t="s">
        <v>86</v>
      </c>
    </row>
    <row r="6" spans="1:5" x14ac:dyDescent="0.3">
      <c r="A6" s="76" t="s">
        <v>12</v>
      </c>
      <c r="B6" s="39">
        <v>41991</v>
      </c>
      <c r="C6" s="77">
        <v>0.41666666666666669</v>
      </c>
      <c r="D6" s="77">
        <v>0.45833333333333331</v>
      </c>
      <c r="E6" s="76" t="s">
        <v>85</v>
      </c>
    </row>
    <row r="7" spans="1:5" x14ac:dyDescent="0.3">
      <c r="A7" s="76" t="s">
        <v>10</v>
      </c>
      <c r="B7" s="39">
        <v>41991</v>
      </c>
      <c r="C7" s="77">
        <v>0.45833333333333331</v>
      </c>
      <c r="D7" s="77">
        <v>0.52083333333333337</v>
      </c>
      <c r="E7" s="76" t="s">
        <v>86</v>
      </c>
    </row>
    <row r="8" spans="1:5" x14ac:dyDescent="0.3">
      <c r="A8" s="76" t="s">
        <v>12</v>
      </c>
      <c r="B8" s="39">
        <v>41992</v>
      </c>
      <c r="C8" s="77">
        <v>0.41666666666666669</v>
      </c>
      <c r="D8" s="77">
        <v>0.45833333333333331</v>
      </c>
      <c r="E8" s="76" t="s">
        <v>85</v>
      </c>
    </row>
    <row r="9" spans="1:5" x14ac:dyDescent="0.3">
      <c r="A9" s="76" t="s">
        <v>10</v>
      </c>
      <c r="B9" s="39">
        <v>41992</v>
      </c>
      <c r="C9" s="77">
        <v>0.45833333333333331</v>
      </c>
      <c r="D9" s="77">
        <v>0.5</v>
      </c>
      <c r="E9" s="76" t="s">
        <v>86</v>
      </c>
    </row>
    <row r="10" spans="1:5" x14ac:dyDescent="0.3">
      <c r="A10" s="76" t="s">
        <v>12</v>
      </c>
      <c r="B10" s="39">
        <v>41992</v>
      </c>
      <c r="C10" s="77">
        <v>0.58333333333333337</v>
      </c>
      <c r="D10" s="77">
        <v>0.625</v>
      </c>
      <c r="E10" s="76" t="s">
        <v>85</v>
      </c>
    </row>
    <row r="11" spans="1:5" x14ac:dyDescent="0.3">
      <c r="A11" s="76" t="s">
        <v>10</v>
      </c>
      <c r="B11" s="39">
        <v>41992</v>
      </c>
      <c r="C11" s="77">
        <v>0.625</v>
      </c>
      <c r="D11" s="77">
        <v>0.66666666666666663</v>
      </c>
      <c r="E11" s="76" t="s">
        <v>86</v>
      </c>
    </row>
    <row r="12" spans="1:5" x14ac:dyDescent="0.3">
      <c r="A12" s="76" t="s">
        <v>12</v>
      </c>
      <c r="B12" s="39">
        <v>41994</v>
      </c>
      <c r="C12" s="77">
        <v>0.60416666666666663</v>
      </c>
      <c r="D12" s="77">
        <v>0.64583333333333337</v>
      </c>
      <c r="E12" s="76" t="s">
        <v>85</v>
      </c>
    </row>
    <row r="13" spans="1:5" x14ac:dyDescent="0.3">
      <c r="A13" s="76" t="s">
        <v>10</v>
      </c>
      <c r="B13" s="39">
        <v>41994</v>
      </c>
      <c r="C13" s="77">
        <v>0.64583333333333337</v>
      </c>
      <c r="D13" s="77">
        <v>0.6875</v>
      </c>
      <c r="E13" s="76" t="s">
        <v>86</v>
      </c>
    </row>
  </sheetData>
  <dataValidations count="1">
    <dataValidation type="list" showErrorMessage="1" errorTitle="ERRO" error="Escola um escalão válido" promptTitle="ESCOLHER ESCALAO" prompt="Escolha o escalão" sqref="A1:A13" xr:uid="{00000000-0002-0000-0600-000000000000}">
      <formula1>escaloes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3"/>
  <sheetViews>
    <sheetView showGridLines="0" zoomScaleNormal="100" workbookViewId="0">
      <selection activeCell="G10" sqref="G10"/>
    </sheetView>
  </sheetViews>
  <sheetFormatPr defaultColWidth="9.109375" defaultRowHeight="14.4" x14ac:dyDescent="0.3"/>
  <cols>
    <col min="1" max="1" width="11.109375" style="79" customWidth="1"/>
    <col min="2" max="2" width="10.6640625" style="79" bestFit="1" customWidth="1"/>
    <col min="3" max="4" width="10.6640625" style="79" customWidth="1"/>
    <col min="5" max="5" width="28.44140625" style="79" bestFit="1" customWidth="1"/>
    <col min="6" max="16384" width="9.109375" style="79"/>
  </cols>
  <sheetData>
    <row r="1" spans="1:5" x14ac:dyDescent="0.3">
      <c r="A1" s="78" t="s">
        <v>32</v>
      </c>
      <c r="B1" s="78" t="s">
        <v>28</v>
      </c>
      <c r="C1" s="78" t="s">
        <v>83</v>
      </c>
      <c r="D1" s="78" t="s">
        <v>84</v>
      </c>
      <c r="E1" s="78" t="s">
        <v>37</v>
      </c>
    </row>
    <row r="2" spans="1:5" x14ac:dyDescent="0.3">
      <c r="A2" s="76" t="s">
        <v>12</v>
      </c>
      <c r="B2" s="39">
        <v>41990</v>
      </c>
      <c r="C2" s="77">
        <v>0.41666666666666669</v>
      </c>
      <c r="D2" s="77">
        <v>0.45833333333333331</v>
      </c>
      <c r="E2" s="76" t="s">
        <v>85</v>
      </c>
    </row>
    <row r="3" spans="1:5" x14ac:dyDescent="0.3">
      <c r="A3" s="76" t="s">
        <v>10</v>
      </c>
      <c r="B3" s="39">
        <v>41990</v>
      </c>
      <c r="C3" s="77">
        <v>0.45833333333333331</v>
      </c>
      <c r="D3" s="77">
        <v>0.5</v>
      </c>
      <c r="E3" s="76" t="s">
        <v>86</v>
      </c>
    </row>
    <row r="4" spans="1:5" x14ac:dyDescent="0.3">
      <c r="A4" s="76" t="s">
        <v>12</v>
      </c>
      <c r="B4" s="39">
        <v>41990</v>
      </c>
      <c r="C4" s="77">
        <v>0.58333333333333337</v>
      </c>
      <c r="D4" s="77">
        <v>0.625</v>
      </c>
      <c r="E4" s="76" t="s">
        <v>85</v>
      </c>
    </row>
    <row r="5" spans="1:5" x14ac:dyDescent="0.3">
      <c r="A5" s="76" t="s">
        <v>10</v>
      </c>
      <c r="B5" s="39">
        <v>41990</v>
      </c>
      <c r="C5" s="77">
        <v>0.625</v>
      </c>
      <c r="D5" s="77">
        <v>0.66666666666666663</v>
      </c>
      <c r="E5" s="76" t="s">
        <v>86</v>
      </c>
    </row>
    <row r="6" spans="1:5" x14ac:dyDescent="0.3">
      <c r="A6" s="76" t="s">
        <v>12</v>
      </c>
      <c r="B6" s="39">
        <v>41991</v>
      </c>
      <c r="C6" s="77">
        <v>0.41666666666666669</v>
      </c>
      <c r="D6" s="77">
        <v>0.45833333333333331</v>
      </c>
      <c r="E6" s="76" t="s">
        <v>85</v>
      </c>
    </row>
    <row r="7" spans="1:5" x14ac:dyDescent="0.3">
      <c r="A7" s="76" t="s">
        <v>10</v>
      </c>
      <c r="B7" s="39">
        <v>41991</v>
      </c>
      <c r="C7" s="77">
        <v>0.45833333333333331</v>
      </c>
      <c r="D7" s="77">
        <v>0.52083333333333337</v>
      </c>
      <c r="E7" s="76" t="s">
        <v>86</v>
      </c>
    </row>
    <row r="8" spans="1:5" x14ac:dyDescent="0.3">
      <c r="A8" s="76" t="s">
        <v>12</v>
      </c>
      <c r="B8" s="39">
        <v>41992</v>
      </c>
      <c r="C8" s="77">
        <v>0.41666666666666669</v>
      </c>
      <c r="D8" s="77">
        <v>0.45833333333333331</v>
      </c>
      <c r="E8" s="76" t="s">
        <v>85</v>
      </c>
    </row>
    <row r="9" spans="1:5" x14ac:dyDescent="0.3">
      <c r="A9" s="76" t="s">
        <v>10</v>
      </c>
      <c r="B9" s="39">
        <v>41992</v>
      </c>
      <c r="C9" s="77">
        <v>0.45833333333333331</v>
      </c>
      <c r="D9" s="77">
        <v>0.5</v>
      </c>
      <c r="E9" s="76" t="s">
        <v>86</v>
      </c>
    </row>
    <row r="10" spans="1:5" x14ac:dyDescent="0.3">
      <c r="A10" s="76" t="s">
        <v>12</v>
      </c>
      <c r="B10" s="39">
        <v>41992</v>
      </c>
      <c r="C10" s="77">
        <v>0.58333333333333337</v>
      </c>
      <c r="D10" s="77">
        <v>0.625</v>
      </c>
      <c r="E10" s="76" t="s">
        <v>85</v>
      </c>
    </row>
    <row r="11" spans="1:5" x14ac:dyDescent="0.3">
      <c r="A11" s="76" t="s">
        <v>10</v>
      </c>
      <c r="B11" s="39">
        <v>41992</v>
      </c>
      <c r="C11" s="77">
        <v>0.625</v>
      </c>
      <c r="D11" s="77">
        <v>0.66666666666666663</v>
      </c>
      <c r="E11" s="76" t="s">
        <v>86</v>
      </c>
    </row>
    <row r="12" spans="1:5" x14ac:dyDescent="0.3">
      <c r="A12" s="76" t="s">
        <v>12</v>
      </c>
      <c r="B12" s="39">
        <v>41994</v>
      </c>
      <c r="C12" s="77">
        <v>0.60416666666666663</v>
      </c>
      <c r="D12" s="77">
        <v>0.64583333333333337</v>
      </c>
      <c r="E12" s="76" t="s">
        <v>85</v>
      </c>
    </row>
    <row r="13" spans="1:5" x14ac:dyDescent="0.3">
      <c r="A13" s="76" t="s">
        <v>10</v>
      </c>
      <c r="B13" s="39">
        <v>41994</v>
      </c>
      <c r="C13" s="77">
        <v>0.64583333333333337</v>
      </c>
      <c r="D13" s="77">
        <v>0.6875</v>
      </c>
      <c r="E13" s="76" t="s">
        <v>86</v>
      </c>
    </row>
  </sheetData>
  <dataConsolidate/>
  <dataValidations count="1">
    <dataValidation type="list" showErrorMessage="1" errorTitle="ERRO" error="Escola um escalão válido" promptTitle="ESCOLHER ESCALAO" prompt="Escolha o escalão" sqref="A1:A13" xr:uid="{00000000-0002-0000-0700-000000000000}">
      <formula1>escaloes</formula1>
    </dataValidation>
  </dataValidations>
  <pageMargins left="0.43307086614173229" right="0.36458333333333331" top="1.40625" bottom="0.74803149606299213" header="0.31496062992125984" footer="0.31496062992125984"/>
  <pageSetup paperSize="9" orientation="portrait" r:id="rId1"/>
  <headerFooter>
    <oddHeader>&amp;L&amp;G&amp;R&amp;"-,Negrito"Associação de Patinagem de Ponta Delgad&amp;"-,Normal"a
&amp;8FUNDADA EM 31-03-1954
Filiada na Federação Portuguesa de Patinagem&amp;11
&amp;"-,Negrito"&amp;16Gabinete Técnico Hóquei em Patins</oddHeader>
    <oddFooter>&amp;L&amp;D&amp;R&amp;"-,Itálico"Coordenador Técnico APPD&amp;"-,Negrito itálico"
Herberto Resendes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8</vt:i4>
      </vt:variant>
      <vt:variant>
        <vt:lpstr>Intervalos com Nome</vt:lpstr>
      </vt:variant>
      <vt:variant>
        <vt:i4>2</vt:i4>
      </vt:variant>
    </vt:vector>
  </HeadingPairs>
  <TitlesOfParts>
    <vt:vector size="10" baseType="lpstr">
      <vt:lpstr>CALENDARIO</vt:lpstr>
      <vt:lpstr>ESCALÕES ETARIOS</vt:lpstr>
      <vt:lpstr>CLASSIFICAÇÃO</vt:lpstr>
      <vt:lpstr>PROVAS</vt:lpstr>
      <vt:lpstr>Folha5</vt:lpstr>
      <vt:lpstr>Folha2</vt:lpstr>
      <vt:lpstr>ESTÁGIO</vt:lpstr>
      <vt:lpstr>CALENDARIO (2)</vt:lpstr>
      <vt:lpstr>'CALENDARIO (2)'!escaloes</vt:lpstr>
      <vt:lpstr>escaloes</vt:lpstr>
    </vt:vector>
  </TitlesOfParts>
  <Company>Governo Regional dos Acores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Fábio RP. Ferreira</dc:creator>
  <cp:lastModifiedBy>Herberto Resendes</cp:lastModifiedBy>
  <cp:lastPrinted>2019-12-17T07:20:47Z</cp:lastPrinted>
  <dcterms:created xsi:type="dcterms:W3CDTF">2014-10-14T10:26:39Z</dcterms:created>
  <dcterms:modified xsi:type="dcterms:W3CDTF">2020-01-21T10:20:55Z</dcterms:modified>
</cp:coreProperties>
</file>